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<sst xmlns="http://schemas.openxmlformats.org/spreadsheetml/2006/main" count="296" uniqueCount="169">
  <si>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</si>
  <si>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</si>
  <si>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</si>
  <si>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</si>
  <si>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</si>
  <si>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</si>
  <si>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</si>
  <si>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</si>
  <si>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</si>
  <si>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</si>
  <si>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</si>
  <si>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</si>
  <si>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</si>
  <si>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</si>
  <si>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</si>
  <si>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</si>
  <si>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</si>
  <si>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</si>
  <si>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</si>
  <si>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</si>
  <si>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</si>
  <si>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</si>
  <si>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</si>
  <si>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</si>
  <si>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</si>
  <si>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</si>
  <si>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</si>
  <si>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</si>
  <si>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</si>
  <si>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</si>
  <si>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</si>
  <si>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</si>
  <si>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</si>
  <si>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</si>
  <si>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</si>
  <si>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</si>
  <si>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</si>
  <si>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</si>
  <si>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</si>
  <si>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</si>
  <si>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</si>
  <si>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</si>
  <si>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</si>
  <si>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</si>
  <si>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</si>
  <si>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</si>
  <si>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</si>
  <si>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</si>
  <si>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</si>
  <si>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</si>
  <si>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</si>
  <si>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</si>
  <si>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</si>
  <si>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</si>
  <si>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</si>
  <si>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</si>
  <si>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</si>
  <si>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</si>
  <si>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</si>
  <si>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</si>
  <si>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</si>
  <si>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</si>
  <si>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</si>
  <si>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</si>
  <si>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</si>
  <si>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</si>
  <si>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</si>
  <si>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</si>
  <si>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</si>
  <si>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</si>
  <si>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</si>
  <si>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</si>
  <si>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</si>
  <si>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</si>
  <si>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</si>
  <si>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</si>
  <si>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</si>
  <si>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</si>
  <si>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</si>
  <si>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</si>
  <si>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</si>
  <si>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</si>
  <si>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</si>
  <si>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</si>
  <si>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</si>
  <si>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</si>
  <si>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</si>
  <si>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</si>
  <si>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</si>
  <si>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</si>
  <si>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</si>
  <si>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</si>
  <si>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</si>
  <si>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</si>
  <si>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</si>
  <si>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</si>
  <si>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</si>
  <si>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</si>
  <si>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</si>
  <si>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</si>
  <si>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</si>
  <si>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</si>
  <si>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</si>
  <si>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</si>
  <si>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</si>
  <si>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</si>
  <si>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</si>
  <si>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</si>
  <si>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</si>
  <si>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</si>
  <si>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</si>
  <si>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</si>
  <si>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</si>
  <si>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</si>
  <si>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</si>
  <si>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</si>
  <si>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</si>
  <si>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</si>
  <si>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</si>
  <si>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</si>
  <si>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</si>
  <si>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</si>
  <si>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</si>
  <si>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</si>
  <si>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</si>
  <si>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</si>
  <si>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</si>
  <si>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</si>
  <si>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</si>
  <si>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</si>
  <si>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</si>
  <si>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</si>
  <si>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</si>
  <si>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</si>
  <si>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</si>
  <si>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</si>
  <si>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</si>
  <si>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</si>
  <si>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</si>
  <si>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</si>
  <si>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</si>
  <si>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</si>
  <si>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</si>
  <si>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</si>
  <si>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</si>
  <si>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</si>
  <si>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</si>
  <si>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</si>
  <si>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</si>
  <si>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</si>
  <si>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</si>
  <si>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</si>
  <si>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</si>
  <si>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</si>
  <si>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</si>
  <si>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</si>
  <si>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</si>
  <si>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</si>
  <si>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</si>
  <si>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</si>
  <si>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</si>
  <si>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</si>
  <si>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</si>
  <si>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</si>
  <si>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</si>
  <si>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</si>
  <si>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</si>
  <si>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</si>
  <si>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830669 - SLS 12"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</si>
</sst>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131.061756435659</c:v>
                </c:pt>
                <c:pt idx="17">
                  <c:v>131.061756435659</c:v>
                </c:pt>
                <c:pt idx="18">
                  <c:v>131.061756435659</c:v>
                </c:pt>
                <c:pt idx="19">
                  <c:v>128.84238019148222</c:v>
                </c:pt>
                <c:pt idx="20">
                  <c:v>116.40090397049185</c:v>
                </c:pt>
                <c:pt idx="21">
                  <c:v>98.39923381279705</c:v>
                </c:pt>
                <c:pt idx="22">
                  <c:v>71.70538512142713</c:v>
                </c:pt>
                <c:pt idx="23">
                  <c:v>33.13457822194994</c:v>
                </c:pt>
                <c:pt idx="24">
                  <c:v>29.067262447812514</c:v>
                </c:pt>
                <c:pt idx="25">
                  <c:v>86.16200250137787</c:v>
                </c:pt>
                <c:pt idx="26">
                  <c:v>130.41981868375424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44980382"/>
        <c:axId val="2170255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marker val="1"/>
        <c:axId val="19532296"/>
        <c:axId val="41572937"/>
      </c:line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At val="1"/>
        <c:crossBetween val="between"/>
        <c:dispUnits/>
      </c:valAx>
      <c:catAx>
        <c:axId val="1953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9532296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117.68003105592467</c:v>
                </c:pt>
                <c:pt idx="1">
                  <c:v>117.47865395206247</c:v>
                </c:pt>
                <c:pt idx="2">
                  <c:v>117.2333896798857</c:v>
                </c:pt>
                <c:pt idx="3">
                  <c:v>116.93473394927643</c:v>
                </c:pt>
                <c:pt idx="4">
                  <c:v>116.5711548937493</c:v>
                </c:pt>
                <c:pt idx="5">
                  <c:v>116.12867666209395</c:v>
                </c:pt>
                <c:pt idx="6">
                  <c:v>115.59038645129864</c:v>
                </c:pt>
                <c:pt idx="7">
                  <c:v>114.93585636056362</c:v>
                </c:pt>
                <c:pt idx="8">
                  <c:v>114.14047443063892</c:v>
                </c:pt>
                <c:pt idx="9">
                  <c:v>113.17468607660166</c:v>
                </c:pt>
                <c:pt idx="10">
                  <c:v>112.00316103670093</c:v>
                </c:pt>
                <c:pt idx="11">
                  <c:v>110.58392783839841</c:v>
                </c:pt>
                <c:pt idx="12">
                  <c:v>108.86756866603832</c:v>
                </c:pt>
                <c:pt idx="13">
                  <c:v>106.79666360644838</c:v>
                </c:pt>
                <c:pt idx="14">
                  <c:v>104.3058564408033</c:v>
                </c:pt>
                <c:pt idx="15">
                  <c:v>101.32326979520278</c:v>
                </c:pt>
                <c:pt idx="16">
                  <c:v>97.77470498585676</c:v>
                </c:pt>
                <c:pt idx="17">
                  <c:v>93.59350906794515</c:v>
                </c:pt>
                <c:pt idx="18">
                  <c:v>88.74202866955112</c:v>
                </c:pt>
                <c:pt idx="19">
                  <c:v>83.25701719620885</c:v>
                </c:pt>
                <c:pt idx="20">
                  <c:v>77.34457013731866</c:v>
                </c:pt>
                <c:pt idx="21">
                  <c:v>71.57231549490615</c:v>
                </c:pt>
                <c:pt idx="22">
                  <c:v>67.21209541122592</c:v>
                </c:pt>
                <c:pt idx="23">
                  <c:v>66.61589789878545</c:v>
                </c:pt>
                <c:pt idx="24">
                  <c:v>72.92470822165252</c:v>
                </c:pt>
                <c:pt idx="25">
                  <c:v>88.56556007170224</c:v>
                </c:pt>
                <c:pt idx="26">
                  <c:v>114.37486315501388</c:v>
                </c:pt>
                <c:pt idx="27">
                  <c:v>150.57998291388864</c:v>
                </c:pt>
              </c:numCache>
            </c:numRef>
          </c:val>
          <c:smooth val="0"/>
        </c:ser>
        <c:marker val="1"/>
        <c:axId val="38612114"/>
        <c:axId val="1196470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20.563867157358914</c:v>
                </c:pt>
                <c:pt idx="1">
                  <c:v>20.510674717446427</c:v>
                </c:pt>
                <c:pt idx="2">
                  <c:v>20.44589058029764</c:v>
                </c:pt>
                <c:pt idx="3">
                  <c:v>20.367004460089845</c:v>
                </c:pt>
                <c:pt idx="4">
                  <c:v>20.270970263242663</c:v>
                </c:pt>
                <c:pt idx="5">
                  <c:v>20.154095658420342</c:v>
                </c:pt>
                <c:pt idx="6">
                  <c:v>20.0119109293072</c:v>
                </c:pt>
                <c:pt idx="7">
                  <c:v>19.83901434902598</c:v>
                </c:pt>
                <c:pt idx="8">
                  <c:v>19.62889165279507</c:v>
                </c:pt>
                <c:pt idx="9">
                  <c:v>19.37370812619694</c:v>
                </c:pt>
                <c:pt idx="10">
                  <c:v>19.064073824952697</c:v>
                </c:pt>
                <c:pt idx="11">
                  <c:v>18.688786271041106</c:v>
                </c:pt>
                <c:pt idx="12">
                  <c:v>18.234561953283468</c:v>
                </c:pt>
                <c:pt idx="13">
                  <c:v>17.685780385188348</c:v>
                </c:pt>
                <c:pt idx="14">
                  <c:v>17.024286299216822</c:v>
                </c:pt>
                <c:pt idx="15">
                  <c:v>16.229333535012756</c:v>
                </c:pt>
                <c:pt idx="16">
                  <c:v>15.277819067155908</c:v>
                </c:pt>
                <c:pt idx="17">
                  <c:v>14.14506069875326</c:v>
                </c:pt>
                <c:pt idx="18">
                  <c:v>12.806513884817292</c:v>
                </c:pt>
                <c:pt idx="19">
                  <c:v>11.240875147966563</c:v>
                </c:pt>
                <c:pt idx="20">
                  <c:v>9.434235661763536</c:v>
                </c:pt>
                <c:pt idx="21">
                  <c:v>7.380016312587551</c:v>
                </c:pt>
                <c:pt idx="22">
                  <c:v>5.050329865072242</c:v>
                </c:pt>
                <c:pt idx="23">
                  <c:v>2.3130225673515095</c:v>
                </c:pt>
                <c:pt idx="24">
                  <c:v>2.2212598636983016</c:v>
                </c:pt>
                <c:pt idx="25">
                  <c:v>7.996523071058152</c:v>
                </c:pt>
                <c:pt idx="26">
                  <c:v>15.631286272756354</c:v>
                </c:pt>
                <c:pt idx="27">
                  <c:v>24.23371862931023</c:v>
                </c:pt>
              </c:numCache>
            </c:numRef>
          </c:val>
          <c:smooth val="0"/>
        </c:ser>
        <c:marker val="1"/>
        <c:axId val="40573500"/>
        <c:axId val="29617181"/>
      </c:lineChart>
      <c:cat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12114"/>
        <c:crossesAt val="1"/>
        <c:crossBetween val="between"/>
        <c:dispUnits/>
      </c:valAx>
      <c:catAx>
        <c:axId val="40573500"/>
        <c:scaling>
          <c:orientation val="minMax"/>
        </c:scaling>
        <c:axPos val="b"/>
        <c:delete val="1"/>
        <c:majorTickMark val="in"/>
        <c:minorTickMark val="none"/>
        <c:tickLblPos val="nextTo"/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1691.4905298620183</c:v>
                </c:pt>
                <c:pt idx="1">
                  <c:v>1682.7511094595843</c:v>
                </c:pt>
                <c:pt idx="2">
                  <c:v>1672.137766486015</c:v>
                </c:pt>
                <c:pt idx="3">
                  <c:v>1659.2594827092785</c:v>
                </c:pt>
                <c:pt idx="4">
                  <c:v>1643.6489416530733</c:v>
                </c:pt>
                <c:pt idx="5">
                  <c:v>1624.7502872350308</c:v>
                </c:pt>
                <c:pt idx="6">
                  <c:v>1601.9063161700997</c:v>
                </c:pt>
                <c:pt idx="7">
                  <c:v>1574.345961363435</c:v>
                </c:pt>
                <c:pt idx="8">
                  <c:v>1541.1735500686718</c:v>
                </c:pt>
                <c:pt idx="9">
                  <c:v>1501.3622662362777</c:v>
                </c:pt>
                <c:pt idx="10">
                  <c:v>1453.7556432129861</c:v>
                </c:pt>
                <c:pt idx="11">
                  <c:v>1397.082929138618</c:v>
                </c:pt>
                <c:pt idx="12">
                  <c:v>1329.996998512532</c:v>
                </c:pt>
                <c:pt idx="13">
                  <c:v>1251.1473113324516</c:v>
                </c:pt>
                <c:pt idx="14">
                  <c:v>1159.3052959908064</c:v>
                </c:pt>
                <c:pt idx="15">
                  <c:v>1053.5650679627586</c:v>
                </c:pt>
                <c:pt idx="16">
                  <c:v>933.6470217950106</c:v>
                </c:pt>
                <c:pt idx="17">
                  <c:v>800.3309686856563</c:v>
                </c:pt>
                <c:pt idx="18">
                  <c:v>656.0271915280724</c:v>
                </c:pt>
                <c:pt idx="19">
                  <c:v>505.42909636868916</c:v>
                </c:pt>
                <c:pt idx="20">
                  <c:v>356.01921008676345</c:v>
                </c:pt>
                <c:pt idx="21">
                  <c:v>217.8585630962334</c:v>
                </c:pt>
                <c:pt idx="22">
                  <c:v>102.02332698416244</c:v>
                </c:pt>
                <c:pt idx="23">
                  <c:v>21.400293588309474</c:v>
                </c:pt>
                <c:pt idx="24">
                  <c:v>19.735981528307992</c:v>
                </c:pt>
                <c:pt idx="25">
                  <c:v>255.7775249038612</c:v>
                </c:pt>
                <c:pt idx="26">
                  <c:v>977.3484421634449</c:v>
                </c:pt>
                <c:pt idx="27">
                  <c:v>2349.0924744183103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865.5368568327123</c:v>
                </c:pt>
                <c:pt idx="1">
                  <c:v>862.5771333992777</c:v>
                </c:pt>
                <c:pt idx="2">
                  <c:v>858.9792284897458</c:v>
                </c:pt>
                <c:pt idx="3">
                  <c:v>854.608250236754</c:v>
                </c:pt>
                <c:pt idx="4">
                  <c:v>849.3021345789057</c:v>
                </c:pt>
                <c:pt idx="5">
                  <c:v>842.8668464555727</c:v>
                </c:pt>
                <c:pt idx="6">
                  <c:v>835.0710899975353</c:v>
                </c:pt>
                <c:pt idx="7">
                  <c:v>825.640692333507</c:v>
                </c:pt>
                <c:pt idx="8">
                  <c:v>814.2529939532085</c:v>
                </c:pt>
                <c:pt idx="9">
                  <c:v>800.5318480335834</c:v>
                </c:pt>
                <c:pt idx="10">
                  <c:v>784.0442551383226</c:v>
                </c:pt>
                <c:pt idx="11">
                  <c:v>764.3003185105067</c:v>
                </c:pt>
                <c:pt idx="12">
                  <c:v>740.7592192034106</c:v>
                </c:pt>
                <c:pt idx="13">
                  <c:v>712.8454598418059</c:v>
                </c:pt>
                <c:pt idx="14">
                  <c:v>679.9819804905917</c:v>
                </c:pt>
                <c:pt idx="15">
                  <c:v>641.6503126244658</c:v>
                </c:pt>
                <c:pt idx="16">
                  <c:v>597.4933084419577</c:v>
                </c:pt>
                <c:pt idx="17">
                  <c:v>547.4840587282207</c:v>
                </c:pt>
                <c:pt idx="18">
                  <c:v>492.19672827421454</c:v>
                </c:pt>
                <c:pt idx="19">
                  <c:v>433.23318202561353</c:v>
                </c:pt>
                <c:pt idx="20">
                  <c:v>373.8864081079128</c:v>
                </c:pt>
                <c:pt idx="21">
                  <c:v>320.16227158139895</c:v>
                </c:pt>
                <c:pt idx="22">
                  <c:v>282.3416105979835</c:v>
                </c:pt>
                <c:pt idx="23">
                  <c:v>277.354865803838</c:v>
                </c:pt>
                <c:pt idx="24">
                  <c:v>332.3758168258222</c:v>
                </c:pt>
                <c:pt idx="25">
                  <c:v>490.2411519258936</c:v>
                </c:pt>
                <c:pt idx="26">
                  <c:v>817.6005826080095</c:v>
                </c:pt>
                <c:pt idx="27">
                  <c:v>1417.1457033966872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1209.978262853953</c:v>
                </c:pt>
                <c:pt idx="1">
                  <c:v>1204.7832287271028</c:v>
                </c:pt>
                <c:pt idx="2">
                  <c:v>1198.4705288761688</c:v>
                </c:pt>
                <c:pt idx="3">
                  <c:v>1190.8051239421663</c:v>
                </c:pt>
                <c:pt idx="4">
                  <c:v>1181.5052072015233</c:v>
                </c:pt>
                <c:pt idx="5">
                  <c:v>1170.2342290668037</c:v>
                </c:pt>
                <c:pt idx="6">
                  <c:v>1156.592258973793</c:v>
                </c:pt>
                <c:pt idx="7">
                  <c:v>1140.1070517774053</c:v>
                </c:pt>
                <c:pt idx="8">
                  <c:v>1120.2255028988186</c:v>
                </c:pt>
                <c:pt idx="9">
                  <c:v>1096.3066676610226</c:v>
                </c:pt>
                <c:pt idx="10">
                  <c:v>1067.618265315866</c:v>
                </c:pt>
                <c:pt idx="11">
                  <c:v>1033.3396961920303</c:v>
                </c:pt>
                <c:pt idx="12">
                  <c:v>992.5762127721089</c:v>
                </c:pt>
                <c:pt idx="13">
                  <c:v>944.3911692072415</c:v>
                </c:pt>
                <c:pt idx="14">
                  <c:v>887.8663813666221</c:v>
                </c:pt>
                <c:pt idx="15">
                  <c:v>822.2045701822148</c:v>
                </c:pt>
                <c:pt idx="16">
                  <c:v>746.8921260592331</c:v>
                </c:pt>
                <c:pt idx="17">
                  <c:v>661.9429333876989</c:v>
                </c:pt>
                <c:pt idx="18">
                  <c:v>568.2380111617304</c:v>
                </c:pt>
                <c:pt idx="19">
                  <c:v>467.9408677473444</c:v>
                </c:pt>
                <c:pt idx="20">
                  <c:v>364.84345091663135</c:v>
                </c:pt>
                <c:pt idx="21">
                  <c:v>264.10242794103505</c:v>
                </c:pt>
                <c:pt idx="22">
                  <c:v>169.7216263746996</c:v>
                </c:pt>
                <c:pt idx="23">
                  <c:v>77.04203759213738</c:v>
                </c:pt>
                <c:pt idx="24">
                  <c:v>80.99236372233315</c:v>
                </c:pt>
                <c:pt idx="25">
                  <c:v>354.1082722072768</c:v>
                </c:pt>
                <c:pt idx="26">
                  <c:v>893.9131141916774</c:v>
                </c:pt>
                <c:pt idx="27">
                  <c:v>1824.5564685707595</c:v>
                </c:pt>
              </c:numCache>
            </c:numRef>
          </c:val>
          <c:smooth val="0"/>
        </c:ser>
        <c:marker val="1"/>
        <c:axId val="65228038"/>
        <c:axId val="50181431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marker val="1"/>
        <c:axId val="48979696"/>
        <c:axId val="38164081"/>
      </c:line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catAx>
        <c:axId val="48979696"/>
        <c:scaling>
          <c:orientation val="minMax"/>
        </c:scaling>
        <c:axPos val="b"/>
        <c:delete val="1"/>
        <c:majorTickMark val="in"/>
        <c:minorTickMark val="none"/>
        <c:tickLblPos val="nextTo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79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marker val="1"/>
        <c:axId val="7932410"/>
        <c:axId val="4282827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38545444"/>
        <c:axId val="11364677"/>
      </c:line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32410"/>
        <c:crossesAt val="1"/>
        <c:crossBetween val="between"/>
        <c:dispUnits/>
        <c:majorUnit val="3"/>
      </c:valAx>
      <c:catAx>
        <c:axId val="38545444"/>
        <c:scaling>
          <c:orientation val="minMax"/>
        </c:scaling>
        <c:axPos val="b"/>
        <c:delete val="1"/>
        <c:majorTickMark val="in"/>
        <c:minorTickMark val="none"/>
        <c:tickLblPos val="nextTo"/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4544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53.66573041328345</c:v>
                </c:pt>
                <c:pt idx="1">
                  <c:v>55.40077806736186</c:v>
                </c:pt>
                <c:pt idx="2">
                  <c:v>57.13910226078474</c:v>
                </c:pt>
                <c:pt idx="3">
                  <c:v>58.88142947368034</c:v>
                </c:pt>
                <c:pt idx="4">
                  <c:v>60.628649532382106</c:v>
                </c:pt>
                <c:pt idx="5">
                  <c:v>62.38185337710075</c:v>
                </c:pt>
                <c:pt idx="6">
                  <c:v>64.14238000857338</c:v>
                </c:pt>
                <c:pt idx="7">
                  <c:v>65.9118750064257</c:v>
                </c:pt>
                <c:pt idx="8">
                  <c:v>67.69236366257286</c:v>
                </c:pt>
                <c:pt idx="9">
                  <c:v>69.4863425635388</c:v>
                </c:pt>
                <c:pt idx="10">
                  <c:v>71.29689434131839</c:v>
                </c:pt>
                <c:pt idx="11">
                  <c:v>73.12783110936216</c:v>
                </c:pt>
                <c:pt idx="12">
                  <c:v>74.98387226638984</c:v>
                </c:pt>
                <c:pt idx="13">
                  <c:v>76.87086044366897</c:v>
                </c:pt>
                <c:pt idx="14">
                  <c:v>78.79601168581782</c:v>
                </c:pt>
                <c:pt idx="15">
                  <c:v>80.76817302825565</c:v>
                </c:pt>
                <c:pt idx="16">
                  <c:v>82.79799807587942</c:v>
                </c:pt>
                <c:pt idx="17">
                  <c:v>84.89778515581065</c:v>
                </c:pt>
                <c:pt idx="18">
                  <c:v>87.0802841162486</c:v>
                </c:pt>
                <c:pt idx="19">
                  <c:v>89.35462562002705</c:v>
                </c:pt>
                <c:pt idx="20">
                  <c:v>91.71461737387123</c:v>
                </c:pt>
                <c:pt idx="21">
                  <c:v>94.10848402637788</c:v>
                </c:pt>
                <c:pt idx="22">
                  <c:v>96.3746080789346</c:v>
                </c:pt>
                <c:pt idx="23">
                  <c:v>98.17217046687897</c:v>
                </c:pt>
                <c:pt idx="24">
                  <c:v>99.10640558803631</c:v>
                </c:pt>
                <c:pt idx="25">
                  <c:v>99.13877352733704</c:v>
                </c:pt>
                <c:pt idx="26">
                  <c:v>98.63763064936627</c:v>
                </c:pt>
                <c:pt idx="27">
                  <c:v>97.96906893181786</c:v>
                </c:pt>
              </c:numCache>
            </c:numRef>
          </c:val>
          <c:smooth val="0"/>
        </c:ser>
        <c:marker val="1"/>
        <c:axId val="35173230"/>
        <c:axId val="48123615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1.747438964184707</c:v>
                </c:pt>
                <c:pt idx="1">
                  <c:v>1.745906513860456</c:v>
                </c:pt>
                <c:pt idx="2">
                  <c:v>1.7440330469098122</c:v>
                </c:pt>
                <c:pt idx="3">
                  <c:v>1.741741206588333</c:v>
                </c:pt>
                <c:pt idx="4">
                  <c:v>1.738935355124428</c:v>
                </c:pt>
                <c:pt idx="5">
                  <c:v>1.7354968848102723</c:v>
                </c:pt>
                <c:pt idx="6">
                  <c:v>1.7312781403095974</c:v>
                </c:pt>
                <c:pt idx="7">
                  <c:v>1.7260944475664142</c:v>
                </c:pt>
                <c:pt idx="8">
                  <c:v>1.7197135153598113</c:v>
                </c:pt>
                <c:pt idx="9">
                  <c:v>1.711841119054128</c:v>
                </c:pt>
                <c:pt idx="10">
                  <c:v>1.702101409325923</c:v>
                </c:pt>
                <c:pt idx="11">
                  <c:v>1.6900092659352743</c:v>
                </c:pt>
                <c:pt idx="12">
                  <c:v>1.6749305763610585</c:v>
                </c:pt>
                <c:pt idx="13">
                  <c:v>1.6560236797622656</c:v>
                </c:pt>
                <c:pt idx="14">
                  <c:v>1.6321505695012068</c:v>
                </c:pt>
                <c:pt idx="15">
                  <c:v>1.6017380378481572</c:v>
                </c:pt>
                <c:pt idx="16">
                  <c:v>1.562553328017289</c:v>
                </c:pt>
                <c:pt idx="17">
                  <c:v>1.5113292406297656</c:v>
                </c:pt>
                <c:pt idx="18">
                  <c:v>1.4431170975936256</c:v>
                </c:pt>
                <c:pt idx="19">
                  <c:v>1.3501414687335713</c:v>
                </c:pt>
                <c:pt idx="20">
                  <c:v>1.2197670301889143</c:v>
                </c:pt>
                <c:pt idx="21">
                  <c:v>1.0311272258772726</c:v>
                </c:pt>
                <c:pt idx="22">
                  <c:v>0.7514019365372626</c:v>
                </c:pt>
                <c:pt idx="23">
                  <c:v>0.34721780240294275</c:v>
                </c:pt>
                <c:pt idx="24">
                  <c:v>0.30459633200682096</c:v>
                </c:pt>
                <c:pt idx="25">
                  <c:v>0.9028930731747428</c:v>
                </c:pt>
                <c:pt idx="26">
                  <c:v>1.3666714732214411</c:v>
                </c:pt>
                <c:pt idx="27">
                  <c:v>1.6093585721263253</c:v>
                </c:pt>
              </c:numCache>
            </c:numRef>
          </c:val>
          <c:smooth val="0"/>
        </c:ser>
        <c:marker val="1"/>
        <c:axId val="30459352"/>
        <c:axId val="5698713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230"/>
        <c:crossesAt val="1"/>
        <c:crossBetween val="between"/>
        <c:dispUnits/>
      </c:valAx>
      <c:catAx>
        <c:axId val="30459352"/>
        <c:scaling>
          <c:orientation val="minMax"/>
        </c:scaling>
        <c:axPos val="b"/>
        <c:delete val="1"/>
        <c:majorTickMark val="in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593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41.136943148900386</c:v>
                </c:pt>
                <c:pt idx="1">
                  <c:v>43.73969710543185</c:v>
                </c:pt>
                <c:pt idx="2">
                  <c:v>46.347432508230476</c:v>
                </c:pt>
                <c:pt idx="3">
                  <c:v>48.96126708921334</c:v>
                </c:pt>
                <c:pt idx="4">
                  <c:v>51.58257663384859</c:v>
                </c:pt>
                <c:pt idx="5">
                  <c:v>54.213058159677274</c:v>
                </c:pt>
                <c:pt idx="6">
                  <c:v>56.85481035183022</c:v>
                </c:pt>
                <c:pt idx="7">
                  <c:v>59.5104368512026</c:v>
                </c:pt>
                <c:pt idx="8">
                  <c:v>62.18318023136497</c:v>
                </c:pt>
                <c:pt idx="9">
                  <c:v>64.87709784124219</c:v>
                </c:pt>
                <c:pt idx="10">
                  <c:v>67.5972957763881</c:v>
                </c:pt>
                <c:pt idx="11">
                  <c:v>70.35024515729252</c:v>
                </c:pt>
                <c:pt idx="12">
                  <c:v>73.14421751499775</c:v>
                </c:pt>
                <c:pt idx="13">
                  <c:v>75.98989675968092</c:v>
                </c:pt>
                <c:pt idx="14">
                  <c:v>78.90126013673841</c:v>
                </c:pt>
                <c:pt idx="15">
                  <c:v>81.89688181365165</c:v>
                </c:pt>
                <c:pt idx="16">
                  <c:v>85.0019253843726</c:v>
                </c:pt>
                <c:pt idx="17">
                  <c:v>88.2513134303574</c:v>
                </c:pt>
                <c:pt idx="18">
                  <c:v>91.69504835057137</c:v>
                </c:pt>
                <c:pt idx="19">
                  <c:v>95.25957657411996</c:v>
                </c:pt>
                <c:pt idx="20">
                  <c:v>98.47965402986124</c:v>
                </c:pt>
                <c:pt idx="21">
                  <c:v>101.73360638426499</c:v>
                </c:pt>
                <c:pt idx="22">
                  <c:v>104.85981613871876</c:v>
                </c:pt>
                <c:pt idx="23">
                  <c:v>107.51746422856023</c:v>
                </c:pt>
                <c:pt idx="24">
                  <c:v>109.31178505161465</c:v>
                </c:pt>
                <c:pt idx="25">
                  <c:v>110.20423869281248</c:v>
                </c:pt>
                <c:pt idx="26">
                  <c:v>110.56318151673882</c:v>
                </c:pt>
                <c:pt idx="27">
                  <c:v>109.377579573465</c:v>
                </c:pt>
              </c:numCache>
            </c:numRef>
          </c:val>
          <c:smooth val="0"/>
        </c:ser>
        <c:marker val="1"/>
        <c:axId val="51288418"/>
        <c:axId val="58942579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5.898397077628074</c:v>
                </c:pt>
                <c:pt idx="20">
                  <c:v>5.328826980628886</c:v>
                </c:pt>
                <c:pt idx="21">
                  <c:v>4.504711511070127</c:v>
                </c:pt>
                <c:pt idx="22">
                  <c:v>3.2826685863909737</c:v>
                </c:pt>
                <c:pt idx="23">
                  <c:v>1.5168991682886417</c:v>
                </c:pt>
                <c:pt idx="24">
                  <c:v>1.330697675889103</c:v>
                </c:pt>
                <c:pt idx="25">
                  <c:v>3.944491734795725</c:v>
                </c:pt>
                <c:pt idx="26">
                  <c:v>5.970612125030391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60721164"/>
        <c:axId val="9619565"/>
      </c:lineChart>
      <c:catAx>
        <c:axId val="5128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8418"/>
        <c:crossesAt val="1"/>
        <c:crossBetween val="between"/>
        <c:dispUnits/>
      </c:valAx>
      <c:catAx>
        <c:axId val="60721164"/>
        <c:scaling>
          <c:orientation val="minMax"/>
        </c:scaling>
        <c:axPos val="b"/>
        <c:delete val="1"/>
        <c:majorTickMark val="in"/>
        <c:minorTickMark val="none"/>
        <c:tickLblPos val="nextTo"/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211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7.655341331722214</c:v>
                </c:pt>
                <c:pt idx="1">
                  <c:v>8.14548980097689</c:v>
                </c:pt>
                <c:pt idx="2">
                  <c:v>8.781304138421486</c:v>
                </c:pt>
                <c:pt idx="3">
                  <c:v>9.621536710768678</c:v>
                </c:pt>
                <c:pt idx="4">
                  <c:v>10.7602016514403</c:v>
                </c:pt>
                <c:pt idx="5">
                  <c:v>12.357861123218546</c:v>
                </c:pt>
                <c:pt idx="6">
                  <c:v>14.712802226768574</c:v>
                </c:pt>
                <c:pt idx="7">
                  <c:v>18.44516526226061</c:v>
                </c:pt>
                <c:pt idx="8">
                  <c:v>25.06117377251154</c:v>
                </c:pt>
                <c:pt idx="9">
                  <c:v>39.048756434209984</c:v>
                </c:pt>
                <c:pt idx="10">
                  <c:v>71.8150417990523</c:v>
                </c:pt>
                <c:pt idx="11">
                  <c:v>62.98389260494697</c:v>
                </c:pt>
                <c:pt idx="12">
                  <c:v>34.214297632622085</c:v>
                </c:pt>
                <c:pt idx="13">
                  <c:v>22.361574256903655</c:v>
                </c:pt>
                <c:pt idx="14">
                  <c:v>16.5243307924066</c:v>
                </c:pt>
                <c:pt idx="15">
                  <c:v>13.14347593505918</c:v>
                </c:pt>
                <c:pt idx="16">
                  <c:v>10.975782747904855</c:v>
                </c:pt>
                <c:pt idx="17">
                  <c:v>9.492005471681297</c:v>
                </c:pt>
                <c:pt idx="18">
                  <c:v>8.431840416226734</c:v>
                </c:pt>
                <c:pt idx="19">
                  <c:v>7.653270481551057</c:v>
                </c:pt>
                <c:pt idx="20">
                  <c:v>7.072658890766002</c:v>
                </c:pt>
                <c:pt idx="21">
                  <c:v>6.637852585646648</c:v>
                </c:pt>
                <c:pt idx="22">
                  <c:v>6.314931498545895</c:v>
                </c:pt>
                <c:pt idx="23">
                  <c:v>6.081189523020936</c:v>
                </c:pt>
                <c:pt idx="24">
                  <c:v>5.921194197685852</c:v>
                </c:pt>
                <c:pt idx="25">
                  <c:v>5.824465693132501</c:v>
                </c:pt>
                <c:pt idx="26">
                  <c:v>5.784051039127881</c:v>
                </c:pt>
                <c:pt idx="27">
                  <c:v>5.795613312177042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auto val="1"/>
        <c:lblOffset val="100"/>
        <c:noMultiLvlLbl val="0"/>
      </c:catAx>
      <c:valAx>
        <c:axId val="31634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4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25.30486949999618</c:v>
                </c:pt>
                <c:pt idx="1">
                  <c:v>24.917624674901184</c:v>
                </c:pt>
                <c:pt idx="2">
                  <c:v>24.466133523349555</c:v>
                </c:pt>
                <c:pt idx="3">
                  <c:v>23.943398618243165</c:v>
                </c:pt>
                <c:pt idx="4">
                  <c:v>23.34275143625809</c:v>
                </c:pt>
                <c:pt idx="5">
                  <c:v>22.65814409011866</c:v>
                </c:pt>
                <c:pt idx="6">
                  <c:v>21.884420499941783</c:v>
                </c:pt>
                <c:pt idx="7">
                  <c:v>21.017525080294675</c:v>
                </c:pt>
                <c:pt idx="8">
                  <c:v>20.054608249736503</c:v>
                </c:pt>
                <c:pt idx="9">
                  <c:v>18.993997711268953</c:v>
                </c:pt>
                <c:pt idx="10">
                  <c:v>17.835020838704352</c:v>
                </c:pt>
                <c:pt idx="11">
                  <c:v>16.57768259773806</c:v>
                </c:pt>
                <c:pt idx="12">
                  <c:v>15.222220536715355</c:v>
                </c:pt>
                <c:pt idx="13">
                  <c:v>13.768570721359126</c:v>
                </c:pt>
                <c:pt idx="14">
                  <c:v>12.215788054021047</c:v>
                </c:pt>
                <c:pt idx="15">
                  <c:v>10.561481725654446</c:v>
                </c:pt>
                <c:pt idx="16">
                  <c:v>8.801378888636677</c:v>
                </c:pt>
                <c:pt idx="17">
                  <c:v>6.929284200759895</c:v>
                </c:pt>
                <c:pt idx="18">
                  <c:v>4.938131318010065</c:v>
                </c:pt>
                <c:pt idx="19">
                  <c:v>2.823967388823931</c:v>
                </c:pt>
                <c:pt idx="20">
                  <c:v>0.597616870930409</c:v>
                </c:pt>
                <c:pt idx="21">
                  <c:v>-1.6850628008248663</c:v>
                </c:pt>
                <c:pt idx="22">
                  <c:v>-3.8589014320000956</c:v>
                </c:pt>
                <c:pt idx="23">
                  <c:v>-5.580019819554423</c:v>
                </c:pt>
                <c:pt idx="24">
                  <c:v>-6.4510389748053285</c:v>
                </c:pt>
                <c:pt idx="25">
                  <c:v>-6.431202886264074</c:v>
                </c:pt>
                <c:pt idx="26">
                  <c:v>-5.886999687585245</c:v>
                </c:pt>
                <c:pt idx="27">
                  <c:v>-5.1829539806755065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61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1">
      <selection activeCell="R9" sqref="R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5.7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5.7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3.1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3.1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506.5842515452836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28</v>
      </c>
      <c r="D9" s="20" t="s">
        <v>14</v>
      </c>
      <c r="E9" s="31">
        <f>1/(2*PI()*SQRT(E15*E16*0.000000001))</f>
        <v>27.951185401741824</v>
      </c>
      <c r="F9" s="9" t="s">
        <v>14</v>
      </c>
      <c r="H9" s="7" t="s">
        <v>29</v>
      </c>
      <c r="I9" s="8">
        <f>I6/(1.2*(343*C18*0.0001)^2)</f>
        <v>0.03400721208630464</v>
      </c>
      <c r="J9" s="9" t="s">
        <v>16</v>
      </c>
      <c r="K9" s="20"/>
      <c r="L9" s="7" t="s">
        <v>19</v>
      </c>
      <c r="M9" s="20"/>
      <c r="N9" s="16">
        <f>I15*C10^2</f>
        <v>4.6906649842614385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12.2</v>
      </c>
      <c r="D10" s="20" t="s">
        <v>70</v>
      </c>
      <c r="E10" s="32"/>
      <c r="F10" s="9"/>
      <c r="H10" s="7" t="s">
        <v>79</v>
      </c>
      <c r="I10" s="16">
        <f>I9*C10^2</f>
        <v>5.0616334469255815</v>
      </c>
      <c r="J10" s="9" t="s">
        <v>13</v>
      </c>
      <c r="K10" s="20"/>
      <c r="L10" s="12" t="s">
        <v>21</v>
      </c>
      <c r="M10" s="23"/>
      <c r="N10" s="26">
        <f>((C10^2)/C14)*I12/(I12+((C10^2)/C14))</f>
        <v>61.16832062752994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6.7</v>
      </c>
      <c r="D11" s="20"/>
      <c r="E11" s="33">
        <f>E14/(2*PI()*E9*E16/1000)</f>
        <v>6.68784585785836</v>
      </c>
      <c r="F11" s="9"/>
      <c r="H11" s="7" t="s">
        <v>30</v>
      </c>
      <c r="I11" s="11">
        <f>C10^2/I12</f>
        <v>0.45328570202746066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0.51</v>
      </c>
      <c r="D12" s="20"/>
      <c r="E12" s="33">
        <f>C7/(2*PI()*E9*E16/1000)</f>
        <v>0.5071152133283355</v>
      </c>
      <c r="F12" s="9"/>
      <c r="H12" s="12" t="s">
        <v>31</v>
      </c>
      <c r="I12" s="13">
        <f>I7*2*PI()*I17*I10/1000</f>
        <v>328.3580296803252</v>
      </c>
      <c r="J12" s="14" t="s">
        <v>12</v>
      </c>
      <c r="L12" t="s">
        <v>82</v>
      </c>
    </row>
    <row r="13" spans="2:18" ht="12.75">
      <c r="B13" s="7" t="s">
        <v>5</v>
      </c>
      <c r="C13" s="10">
        <v>0.47</v>
      </c>
      <c r="D13" s="20"/>
      <c r="E13" s="33">
        <f>E11*E12/(E11+E12)</f>
        <v>0.47137272118075435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1.98</v>
      </c>
      <c r="D14" s="20" t="s">
        <v>71</v>
      </c>
      <c r="E14" s="32">
        <f>(C10^2)/C14</f>
        <v>75.17171717171716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75.4</v>
      </c>
      <c r="D15" s="20" t="s">
        <v>72</v>
      </c>
      <c r="E15" s="31">
        <f>1000*C15/(C10^2)</f>
        <v>506.5842515452836</v>
      </c>
      <c r="F15" s="9" t="s">
        <v>24</v>
      </c>
      <c r="H15" s="4" t="s">
        <v>22</v>
      </c>
      <c r="I15" s="15">
        <f>C16*I9/(C16+I9)</f>
        <v>0.031514814460235414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4.32</v>
      </c>
      <c r="W15" s="6" t="s">
        <v>112</v>
      </c>
    </row>
    <row r="16" spans="2:23" ht="12.75">
      <c r="B16" s="7" t="s">
        <v>9</v>
      </c>
      <c r="C16" s="10">
        <v>0.43</v>
      </c>
      <c r="D16" s="20" t="s">
        <v>73</v>
      </c>
      <c r="E16" s="31">
        <f>C16*C10^2</f>
        <v>64.00119999999998</v>
      </c>
      <c r="F16" s="9" t="s">
        <v>13</v>
      </c>
      <c r="H16" s="7" t="s">
        <v>23</v>
      </c>
      <c r="I16" s="16">
        <f>I15*I6/I9</f>
        <v>12.973936273387684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-27.290325063701758</v>
      </c>
      <c r="W16" s="14" t="s">
        <v>60</v>
      </c>
    </row>
    <row r="17" spans="2:21" ht="12.75">
      <c r="B17" s="7" t="s">
        <v>8</v>
      </c>
      <c r="C17" s="10">
        <v>172.4</v>
      </c>
      <c r="D17" s="20" t="s">
        <v>17</v>
      </c>
      <c r="E17" s="34">
        <f>C17/(1.2*(343*C18*0.0001)^2)</f>
        <v>0.41877452597706577</v>
      </c>
      <c r="F17" s="9" t="s">
        <v>16</v>
      </c>
      <c r="H17" s="7" t="s">
        <v>18</v>
      </c>
      <c r="I17" s="16">
        <f>E9*SQRT(C16/I15)</f>
        <v>103.24691441116003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540</v>
      </c>
      <c r="D18" s="20" t="s">
        <v>74</v>
      </c>
      <c r="E18" s="20"/>
      <c r="F18" s="9"/>
      <c r="H18" s="7" t="s">
        <v>26</v>
      </c>
      <c r="I18" s="11">
        <f>N10/(2*PI()*I17*N9/1000)</f>
        <v>20.10181127949237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1.8731971569207593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1.71352178756428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163.6871142227335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19.7604743224446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39.536943932320206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86.69697104434725</v>
      </c>
      <c r="W25" s="14" t="s">
        <v>60</v>
      </c>
    </row>
    <row r="26" spans="2:21" ht="12.75">
      <c r="B26" s="4" t="s">
        <v>39</v>
      </c>
      <c r="C26" s="35">
        <f>E9/(2*E13)</f>
        <v>29.648709127382403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103.24691441116005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30.127108730237516</v>
      </c>
      <c r="J27" s="6" t="s">
        <v>14</v>
      </c>
      <c r="L27" s="12" t="s">
        <v>93</v>
      </c>
      <c r="M27" s="23"/>
      <c r="N27" s="17">
        <f>N26/(2*I27)</f>
        <v>1.7135217875642803</v>
      </c>
      <c r="O27" s="14"/>
    </row>
    <row r="28" spans="8:15" ht="12.75">
      <c r="H28" s="27" t="s">
        <v>44</v>
      </c>
      <c r="I28" s="13">
        <f>I27*SQRT(-1+(2*I20)^2)</f>
        <v>98.75364628701998</v>
      </c>
      <c r="J28" s="14" t="s">
        <v>14</v>
      </c>
      <c r="L28" s="65" t="s">
        <v>148</v>
      </c>
      <c r="M28" s="70"/>
      <c r="N28" s="72">
        <f>((I17/N13)-(I20/N14))/((I20/N14)-(N13/I17))</f>
        <v>0.5366914096929859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5.98058325925744</v>
      </c>
      <c r="D35" s="3">
        <f>(2*PI()*B35*$C$8/1000)-($E$14*$E$11*(B35/$C$9-$C$9/B35))/((1+($E$11*(B35/$C$9-$C$9/B35))^2))</f>
        <v>4.77879428143377</v>
      </c>
      <c r="E35" s="3">
        <f>SQRT(C35^2+D35^2)</f>
        <v>7.655341331722214</v>
      </c>
      <c r="H35" s="3">
        <f aca="true" t="shared" si="0" ref="H35:H62">$C$7+$N$10/(1+($I$18*(B35/$I$17-$I$17/B35))^2)</f>
        <v>5.701447032775498</v>
      </c>
      <c r="I35" s="3">
        <f aca="true" t="shared" si="1" ref="I35:I62">(2*PI()*B35*$C$8/1000)-($N$10*$I$18*(B35/$I$17-$I$17/B35))/((1+($I$18*(B35/$I$17-$I$17/B35))^2))</f>
        <v>0.4922858383309479</v>
      </c>
      <c r="J35" s="3">
        <f>SQRT(H35^2+I35^2)</f>
        <v>5.722660536338473</v>
      </c>
      <c r="L35" s="28">
        <f aca="true" t="shared" si="2" ref="L35:L62">(1000/(2*PI()*B35*$C$10))/SQRT((1+$I$19/$I$18)^2+($I$19^2)*(B35/$I$17-$I$17/B35)^2)</f>
        <v>0.06798094738943591</v>
      </c>
      <c r="M35" s="28"/>
      <c r="N35" s="3">
        <f aca="true" t="shared" si="3" ref="N35:N62">$P$31/L35</f>
        <v>117.68003105592467</v>
      </c>
      <c r="O35" s="3">
        <f>N35/J35</f>
        <v>20.563867157358914</v>
      </c>
      <c r="P35" s="29">
        <f>N35*O35/2</f>
        <v>1209.978262853953</v>
      </c>
      <c r="Q35" s="29">
        <f>4*O35^2</f>
        <v>1691.4905298620183</v>
      </c>
      <c r="R35" s="29">
        <f>(N35^2)/16</f>
        <v>865.5368568327123</v>
      </c>
      <c r="S35" s="29">
        <f>-37.6+20*LOG($P$31*$C$18)+40*LOG(B35)</f>
        <v>75.10967493629823</v>
      </c>
      <c r="T35" s="76">
        <f>B35</f>
        <v>10</v>
      </c>
      <c r="U35" s="29">
        <f>-37.6+20*LOG(2.83*1.41*L35*$C$18)+40*LOG(B35)</f>
        <v>45.715730413283445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25.30486949999618</v>
      </c>
      <c r="X35" s="1">
        <f aca="true" t="shared" si="5" ref="X35:X62">$N$17</f>
        <v>85</v>
      </c>
      <c r="Y35" s="29">
        <f>U35+7.95</f>
        <v>53.66573041328345</v>
      </c>
      <c r="Z35" s="3">
        <f>10/J35</f>
        <v>1.747438964184707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64.41060415076203</v>
      </c>
      <c r="AG35" s="29">
        <f aca="true" t="shared" si="6" ref="AG35:AG62">AE35+20*LOG(T35/$R$16)</f>
        <v>41.136943148900386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6.064627565076301</v>
      </c>
      <c r="D36" s="3">
        <f aca="true" t="shared" si="8" ref="D36:D62">(2*PI()*B36*$C$8/1000)-($E$14*$E$11*(B36/$C$9-$C$9/B36))/((1+($E$11*(B36/$C$9-$C$9/B36))^2))</f>
        <v>5.437765772331061</v>
      </c>
      <c r="E36" s="3">
        <f aca="true" t="shared" si="9" ref="E36:E62">SQRT(C36^2+D36^2)</f>
        <v>8.14548980097689</v>
      </c>
      <c r="H36" s="3">
        <f t="shared" si="0"/>
        <v>5.7017712830504</v>
      </c>
      <c r="I36" s="3">
        <f t="shared" si="1"/>
        <v>0.5442085613483374</v>
      </c>
      <c r="J36" s="3">
        <f aca="true" t="shared" si="10" ref="J36:J62">SQRT(H36^2+I36^2)</f>
        <v>5.727683538959099</v>
      </c>
      <c r="L36" s="28">
        <f t="shared" si="2"/>
        <v>0.06809747754910798</v>
      </c>
      <c r="M36" s="28"/>
      <c r="N36" s="3">
        <f t="shared" si="3"/>
        <v>117.47865395206247</v>
      </c>
      <c r="O36" s="3">
        <f aca="true" t="shared" si="11" ref="O36:O62">N36/J36</f>
        <v>20.510674717446427</v>
      </c>
      <c r="P36" s="29">
        <f aca="true" t="shared" si="12" ref="P36:P62">N36*O36/2</f>
        <v>1204.7832287271028</v>
      </c>
      <c r="Q36" s="29">
        <f aca="true" t="shared" si="13" ref="Q36:Q62">4*O36^2</f>
        <v>1682.7511094595843</v>
      </c>
      <c r="R36" s="29">
        <f aca="true" t="shared" si="14" ref="R36:R62">(N36^2)/16</f>
        <v>862.5771333992777</v>
      </c>
      <c r="S36" s="29">
        <f aca="true" t="shared" si="15" ref="S36:S62">-37.6+20*LOG($P$31*$C$18)+40*LOG(B36)</f>
        <v>76.82984634009242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47.45077806736186</v>
      </c>
      <c r="V36" s="29">
        <f t="shared" si="4"/>
        <v>72.36840274226304</v>
      </c>
      <c r="W36" s="29">
        <f aca="true" t="shared" si="18" ref="W36:W62">V36-U36</f>
        <v>24.917624674901184</v>
      </c>
      <c r="X36" s="1">
        <f t="shared" si="5"/>
        <v>85</v>
      </c>
      <c r="Y36" s="29">
        <f aca="true" t="shared" si="19" ref="Y36:Y62">U36+7.95</f>
        <v>55.40077806736186</v>
      </c>
      <c r="Z36" s="3">
        <f aca="true" t="shared" si="20" ref="Z36:Z62">10/J36</f>
        <v>1.745906513860456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66.15327240539641</v>
      </c>
      <c r="AG36" s="29">
        <f t="shared" si="6"/>
        <v>43.73969710543185</v>
      </c>
    </row>
    <row r="37" spans="2:33" ht="12.75">
      <c r="B37" s="75">
        <f aca="true" t="shared" si="25" ref="B37:B62">B36*2^(1/7)</f>
        <v>12.190136542044751</v>
      </c>
      <c r="C37" s="3">
        <f t="shared" si="7"/>
        <v>6.181866883833389</v>
      </c>
      <c r="D37" s="3">
        <f t="shared" si="8"/>
        <v>6.236651681954219</v>
      </c>
      <c r="E37" s="3">
        <f t="shared" si="9"/>
        <v>8.781304138421486</v>
      </c>
      <c r="H37" s="3">
        <f t="shared" si="0"/>
        <v>5.702170186539626</v>
      </c>
      <c r="I37" s="3">
        <f t="shared" si="1"/>
        <v>0.6017756446294318</v>
      </c>
      <c r="J37" s="3">
        <f t="shared" si="10"/>
        <v>5.733836304144942</v>
      </c>
      <c r="L37" s="28">
        <f t="shared" si="2"/>
        <v>0.06823994445477165</v>
      </c>
      <c r="M37" s="28"/>
      <c r="N37" s="3">
        <f t="shared" si="3"/>
        <v>117.2333896798857</v>
      </c>
      <c r="O37" s="3">
        <f t="shared" si="11"/>
        <v>20.44589058029764</v>
      </c>
      <c r="P37" s="29">
        <f t="shared" si="12"/>
        <v>1198.4705288761688</v>
      </c>
      <c r="Q37" s="29">
        <f t="shared" si="13"/>
        <v>1672.137766486015</v>
      </c>
      <c r="R37" s="29">
        <f t="shared" si="14"/>
        <v>858.9792284897458</v>
      </c>
      <c r="S37" s="29">
        <f t="shared" si="15"/>
        <v>78.5500177438866</v>
      </c>
      <c r="T37" s="76">
        <f t="shared" si="16"/>
        <v>12.190136542044751</v>
      </c>
      <c r="U37" s="29">
        <f t="shared" si="17"/>
        <v>49.189102260784736</v>
      </c>
      <c r="V37" s="29">
        <f t="shared" si="4"/>
        <v>73.65523578413429</v>
      </c>
      <c r="W37" s="29">
        <f t="shared" si="18"/>
        <v>24.466133523349555</v>
      </c>
      <c r="X37" s="1">
        <f t="shared" si="5"/>
        <v>85</v>
      </c>
      <c r="Y37" s="29">
        <f t="shared" si="19"/>
        <v>57.13910226078474</v>
      </c>
      <c r="Z37" s="3">
        <f t="shared" si="20"/>
        <v>1.7440330469098122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67.90092210629794</v>
      </c>
      <c r="AG37" s="29">
        <f t="shared" si="6"/>
        <v>46.347432508230476</v>
      </c>
    </row>
    <row r="38" spans="2:33" ht="12.75">
      <c r="B38" s="75">
        <f t="shared" si="25"/>
        <v>13.459001926323557</v>
      </c>
      <c r="C38" s="3">
        <f t="shared" si="7"/>
        <v>6.351058226093917</v>
      </c>
      <c r="D38" s="3">
        <f t="shared" si="8"/>
        <v>7.227587985312537</v>
      </c>
      <c r="E38" s="3">
        <f t="shared" si="9"/>
        <v>9.621536710768678</v>
      </c>
      <c r="H38" s="3">
        <f t="shared" si="0"/>
        <v>5.70266192400472</v>
      </c>
      <c r="I38" s="3">
        <f t="shared" si="1"/>
        <v>0.6656602901831874</v>
      </c>
      <c r="J38" s="3">
        <f t="shared" si="10"/>
        <v>5.741381074394904</v>
      </c>
      <c r="L38" s="28">
        <f t="shared" si="2"/>
        <v>0.06841423185236145</v>
      </c>
      <c r="M38" s="28"/>
      <c r="N38" s="3">
        <f t="shared" si="3"/>
        <v>116.93473394927643</v>
      </c>
      <c r="O38" s="3">
        <f t="shared" si="11"/>
        <v>20.367004460089845</v>
      </c>
      <c r="P38" s="29">
        <f t="shared" si="12"/>
        <v>1190.8051239421663</v>
      </c>
      <c r="Q38" s="29">
        <f t="shared" si="13"/>
        <v>1659.2594827092785</v>
      </c>
      <c r="R38" s="29">
        <f t="shared" si="14"/>
        <v>854.608250236754</v>
      </c>
      <c r="S38" s="29">
        <f t="shared" si="15"/>
        <v>80.27018914768078</v>
      </c>
      <c r="T38" s="76">
        <f t="shared" si="16"/>
        <v>13.459001926323557</v>
      </c>
      <c r="U38" s="29">
        <f t="shared" si="17"/>
        <v>50.93142947368034</v>
      </c>
      <c r="V38" s="29">
        <f t="shared" si="4"/>
        <v>74.8748280919235</v>
      </c>
      <c r="W38" s="29">
        <f t="shared" si="18"/>
        <v>23.943398618243165</v>
      </c>
      <c r="X38" s="1">
        <f t="shared" si="5"/>
        <v>85</v>
      </c>
      <c r="Y38" s="29">
        <f t="shared" si="19"/>
        <v>58.88142947368034</v>
      </c>
      <c r="Z38" s="3">
        <f t="shared" si="20"/>
        <v>1.741741206588333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69.65467098538372</v>
      </c>
      <c r="AG38" s="29">
        <f t="shared" si="6"/>
        <v>48.96126708921334</v>
      </c>
    </row>
    <row r="39" spans="2:33" ht="12.75">
      <c r="B39" s="75">
        <f t="shared" si="25"/>
        <v>14.859942891369478</v>
      </c>
      <c r="C39" s="3">
        <f t="shared" si="7"/>
        <v>6.606289273400282</v>
      </c>
      <c r="D39" s="3">
        <f t="shared" si="8"/>
        <v>8.493461109336694</v>
      </c>
      <c r="E39" s="3">
        <f t="shared" si="9"/>
        <v>10.7602016514403</v>
      </c>
      <c r="H39" s="3">
        <f t="shared" si="0"/>
        <v>5.7032696003329795</v>
      </c>
      <c r="I39" s="3">
        <f t="shared" si="1"/>
        <v>0.7366372299093873</v>
      </c>
      <c r="J39" s="3">
        <f t="shared" si="10"/>
        <v>5.750645054476139</v>
      </c>
      <c r="L39" s="28">
        <f t="shared" si="2"/>
        <v>0.0686276120991658</v>
      </c>
      <c r="M39" s="28"/>
      <c r="N39" s="3">
        <f t="shared" si="3"/>
        <v>116.5711548937493</v>
      </c>
      <c r="O39" s="3">
        <f t="shared" si="11"/>
        <v>20.270970263242663</v>
      </c>
      <c r="P39" s="29">
        <f t="shared" si="12"/>
        <v>1181.5052072015233</v>
      </c>
      <c r="Q39" s="29">
        <f t="shared" si="13"/>
        <v>1643.6489416530733</v>
      </c>
      <c r="R39" s="29">
        <f t="shared" si="14"/>
        <v>849.3021345789057</v>
      </c>
      <c r="S39" s="29">
        <f t="shared" si="15"/>
        <v>81.99036055147495</v>
      </c>
      <c r="T39" s="76">
        <f t="shared" si="16"/>
        <v>14.859942891369478</v>
      </c>
      <c r="U39" s="29">
        <f t="shared" si="17"/>
        <v>52.6786495323821</v>
      </c>
      <c r="V39" s="29">
        <f t="shared" si="4"/>
        <v>76.0214009686402</v>
      </c>
      <c r="W39" s="29">
        <f t="shared" si="18"/>
        <v>23.34275143625809</v>
      </c>
      <c r="X39" s="1">
        <f t="shared" si="5"/>
        <v>85</v>
      </c>
      <c r="Y39" s="29">
        <f t="shared" si="19"/>
        <v>60.628649532382106</v>
      </c>
      <c r="Z39" s="3">
        <f t="shared" si="20"/>
        <v>1.738935355124428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71.41589482812188</v>
      </c>
      <c r="AG39" s="29">
        <f t="shared" si="6"/>
        <v>51.58257663384859</v>
      </c>
    </row>
    <row r="40" spans="2:33" ht="12.75">
      <c r="B40" s="75">
        <f t="shared" si="25"/>
        <v>16.40670712015275</v>
      </c>
      <c r="C40" s="3">
        <f t="shared" si="7"/>
        <v>7.014821205095718</v>
      </c>
      <c r="D40" s="3">
        <f t="shared" si="8"/>
        <v>10.173938028182391</v>
      </c>
      <c r="E40" s="3">
        <f t="shared" si="9"/>
        <v>12.357861123218546</v>
      </c>
      <c r="H40" s="3">
        <f t="shared" si="0"/>
        <v>5.704022825797247</v>
      </c>
      <c r="I40" s="3">
        <f t="shared" si="1"/>
        <v>0.8156053960302783</v>
      </c>
      <c r="J40" s="3">
        <f t="shared" si="10"/>
        <v>5.762038576688784</v>
      </c>
      <c r="L40" s="28">
        <f t="shared" si="2"/>
        <v>0.06888909983257661</v>
      </c>
      <c r="M40" s="28"/>
      <c r="N40" s="3">
        <f t="shared" si="3"/>
        <v>116.12867666209395</v>
      </c>
      <c r="O40" s="3">
        <f t="shared" si="11"/>
        <v>20.154095658420342</v>
      </c>
      <c r="P40" s="29">
        <f t="shared" si="12"/>
        <v>1170.2342290668037</v>
      </c>
      <c r="Q40" s="29">
        <f t="shared" si="13"/>
        <v>1624.7502872350308</v>
      </c>
      <c r="R40" s="29">
        <f t="shared" si="14"/>
        <v>842.8668464555727</v>
      </c>
      <c r="S40" s="29">
        <f t="shared" si="15"/>
        <v>83.71053195526912</v>
      </c>
      <c r="T40" s="76">
        <f t="shared" si="16"/>
        <v>16.40670712015275</v>
      </c>
      <c r="U40" s="29">
        <f t="shared" si="17"/>
        <v>54.431853377100744</v>
      </c>
      <c r="V40" s="29">
        <f t="shared" si="4"/>
        <v>77.0899974672194</v>
      </c>
      <c r="W40" s="29">
        <f t="shared" si="18"/>
        <v>22.65814409011866</v>
      </c>
      <c r="X40" s="1">
        <f t="shared" si="5"/>
        <v>85</v>
      </c>
      <c r="Y40" s="29">
        <f t="shared" si="19"/>
        <v>62.38185337710075</v>
      </c>
      <c r="Z40" s="3">
        <f t="shared" si="20"/>
        <v>1.7354968848102723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73.18629065205347</v>
      </c>
      <c r="AG40" s="29">
        <f t="shared" si="6"/>
        <v>54.213058159677274</v>
      </c>
    </row>
    <row r="41" spans="2:33" ht="12.75">
      <c r="B41" s="75">
        <f t="shared" si="25"/>
        <v>18.11447328527812</v>
      </c>
      <c r="C41" s="3">
        <f t="shared" si="7"/>
        <v>7.724503937711125</v>
      </c>
      <c r="D41" s="3">
        <f t="shared" si="8"/>
        <v>12.521924304207067</v>
      </c>
      <c r="E41" s="3">
        <f t="shared" si="9"/>
        <v>14.712802226768574</v>
      </c>
      <c r="H41" s="3">
        <f t="shared" si="0"/>
        <v>5.704959927181632</v>
      </c>
      <c r="I41" s="3">
        <f t="shared" si="1"/>
        <v>0.9036179787909455</v>
      </c>
      <c r="J41" s="3">
        <f t="shared" si="10"/>
        <v>5.776079398895281</v>
      </c>
      <c r="L41" s="28">
        <f t="shared" si="2"/>
        <v>0.06920990789636833</v>
      </c>
      <c r="M41" s="28"/>
      <c r="N41" s="3">
        <f t="shared" si="3"/>
        <v>115.59038645129864</v>
      </c>
      <c r="O41" s="3">
        <f t="shared" si="11"/>
        <v>20.0119109293072</v>
      </c>
      <c r="P41" s="29">
        <f t="shared" si="12"/>
        <v>1156.592258973793</v>
      </c>
      <c r="Q41" s="29">
        <f t="shared" si="13"/>
        <v>1601.9063161700997</v>
      </c>
      <c r="R41" s="29">
        <f t="shared" si="14"/>
        <v>835.0710899975353</v>
      </c>
      <c r="S41" s="29">
        <f t="shared" si="15"/>
        <v>85.4307033590633</v>
      </c>
      <c r="T41" s="76">
        <f t="shared" si="16"/>
        <v>18.11447328527812</v>
      </c>
      <c r="U41" s="29">
        <f t="shared" si="17"/>
        <v>56.19238000857338</v>
      </c>
      <c r="V41" s="29">
        <f t="shared" si="4"/>
        <v>78.07680050851516</v>
      </c>
      <c r="W41" s="29">
        <f t="shared" si="18"/>
        <v>21.884420499941783</v>
      </c>
      <c r="X41" s="1">
        <f t="shared" si="5"/>
        <v>85</v>
      </c>
      <c r="Y41" s="29">
        <f t="shared" si="19"/>
        <v>64.14238000857338</v>
      </c>
      <c r="Z41" s="3">
        <f t="shared" si="20"/>
        <v>1.7312781403095974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74.96795714230933</v>
      </c>
      <c r="AG41" s="29">
        <f t="shared" si="6"/>
        <v>56.85481035183022</v>
      </c>
    </row>
    <row r="42" spans="2:33" ht="12.75">
      <c r="B42" s="75">
        <f t="shared" si="25"/>
        <v>19.999999999999982</v>
      </c>
      <c r="C42" s="3">
        <f t="shared" si="7"/>
        <v>9.112095934200305</v>
      </c>
      <c r="D42" s="3">
        <f t="shared" si="8"/>
        <v>16.037263770295596</v>
      </c>
      <c r="E42" s="3">
        <f t="shared" si="9"/>
        <v>18.44516526226061</v>
      </c>
      <c r="H42" s="3">
        <f t="shared" si="0"/>
        <v>5.7061310999331285</v>
      </c>
      <c r="I42" s="3">
        <f t="shared" si="1"/>
        <v>1.0019229813147774</v>
      </c>
      <c r="J42" s="3">
        <f t="shared" si="10"/>
        <v>5.793425738724088</v>
      </c>
      <c r="L42" s="28">
        <f t="shared" si="2"/>
        <v>0.06960404049110067</v>
      </c>
      <c r="M42" s="28"/>
      <c r="N42" s="3">
        <f t="shared" si="3"/>
        <v>114.93585636056362</v>
      </c>
      <c r="O42" s="3">
        <f t="shared" si="11"/>
        <v>19.83901434902598</v>
      </c>
      <c r="P42" s="29">
        <f t="shared" si="12"/>
        <v>1140.1070517774053</v>
      </c>
      <c r="Q42" s="29">
        <f t="shared" si="13"/>
        <v>1574.345961363435</v>
      </c>
      <c r="R42" s="29">
        <f t="shared" si="14"/>
        <v>825.640692333507</v>
      </c>
      <c r="S42" s="29">
        <f t="shared" si="15"/>
        <v>87.15087476285748</v>
      </c>
      <c r="T42" s="76">
        <f t="shared" si="16"/>
        <v>19.999999999999982</v>
      </c>
      <c r="U42" s="29">
        <f t="shared" si="17"/>
        <v>57.9618750064257</v>
      </c>
      <c r="V42" s="29">
        <f t="shared" si="4"/>
        <v>78.97940008672037</v>
      </c>
      <c r="W42" s="29">
        <f t="shared" si="18"/>
        <v>21.017525080294675</v>
      </c>
      <c r="X42" s="1">
        <f t="shared" si="5"/>
        <v>85</v>
      </c>
      <c r="Y42" s="29">
        <f t="shared" si="19"/>
        <v>65.9118750064257</v>
      </c>
      <c r="Z42" s="3">
        <f t="shared" si="20"/>
        <v>1.7260944475664142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76.76349793978463</v>
      </c>
      <c r="AG42" s="29">
        <f t="shared" si="6"/>
        <v>59.5104368512026</v>
      </c>
    </row>
    <row r="43" spans="2:33" ht="12.75">
      <c r="B43" s="75">
        <f t="shared" si="25"/>
        <v>22.081790273476226</v>
      </c>
      <c r="C43" s="3">
        <f t="shared" si="7"/>
        <v>12.365066072859245</v>
      </c>
      <c r="D43" s="3">
        <f t="shared" si="8"/>
        <v>21.798338741056522</v>
      </c>
      <c r="E43" s="3">
        <f t="shared" si="9"/>
        <v>25.06117377251154</v>
      </c>
      <c r="H43" s="3">
        <f t="shared" si="0"/>
        <v>5.707602998370405</v>
      </c>
      <c r="I43" s="3">
        <f t="shared" si="1"/>
        <v>1.1120189697377825</v>
      </c>
      <c r="J43" s="3">
        <f t="shared" si="10"/>
        <v>5.8149220266537975</v>
      </c>
      <c r="L43" s="28">
        <f t="shared" si="2"/>
        <v>0.07008907260904591</v>
      </c>
      <c r="M43" s="28"/>
      <c r="N43" s="3">
        <f t="shared" si="3"/>
        <v>114.14047443063892</v>
      </c>
      <c r="O43" s="3">
        <f t="shared" si="11"/>
        <v>19.62889165279507</v>
      </c>
      <c r="P43" s="29">
        <f t="shared" si="12"/>
        <v>1120.2255028988186</v>
      </c>
      <c r="Q43" s="29">
        <f t="shared" si="13"/>
        <v>1541.1735500686718</v>
      </c>
      <c r="R43" s="29">
        <f t="shared" si="14"/>
        <v>814.2529939532085</v>
      </c>
      <c r="S43" s="29">
        <f t="shared" si="15"/>
        <v>88.87104616665165</v>
      </c>
      <c r="T43" s="76">
        <f t="shared" si="16"/>
        <v>22.081790273476226</v>
      </c>
      <c r="U43" s="29">
        <f t="shared" si="17"/>
        <v>59.742363662572856</v>
      </c>
      <c r="V43" s="29">
        <f t="shared" si="4"/>
        <v>79.79697191230936</v>
      </c>
      <c r="W43" s="29">
        <f t="shared" si="18"/>
        <v>20.054608249736503</v>
      </c>
      <c r="X43" s="1">
        <f t="shared" si="5"/>
        <v>85</v>
      </c>
      <c r="Y43" s="29">
        <f t="shared" si="19"/>
        <v>67.69236366257286</v>
      </c>
      <c r="Z43" s="3">
        <f t="shared" si="20"/>
        <v>1.7197135153598113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78.57615561804991</v>
      </c>
      <c r="AG43" s="29">
        <f t="shared" si="6"/>
        <v>62.18318023136497</v>
      </c>
    </row>
    <row r="44" spans="2:33" ht="12.75">
      <c r="B44" s="75">
        <f t="shared" si="25"/>
        <v>24.380273084089485</v>
      </c>
      <c r="C44" s="3">
        <f t="shared" si="7"/>
        <v>22.591092847422953</v>
      </c>
      <c r="D44" s="3">
        <f t="shared" si="8"/>
        <v>31.850398788984908</v>
      </c>
      <c r="E44" s="3">
        <f t="shared" si="9"/>
        <v>39.048756434209984</v>
      </c>
      <c r="H44" s="3">
        <f t="shared" si="0"/>
        <v>5.709465578648299</v>
      </c>
      <c r="I44" s="3">
        <f t="shared" si="1"/>
        <v>1.2357332781152477</v>
      </c>
      <c r="J44" s="3">
        <f t="shared" si="10"/>
        <v>5.841663626777154</v>
      </c>
      <c r="L44" s="28">
        <f t="shared" si="2"/>
        <v>0.0706871852472844</v>
      </c>
      <c r="M44" s="28"/>
      <c r="N44" s="3">
        <f t="shared" si="3"/>
        <v>113.17468607660166</v>
      </c>
      <c r="O44" s="3">
        <f t="shared" si="11"/>
        <v>19.37370812619694</v>
      </c>
      <c r="P44" s="29">
        <f t="shared" si="12"/>
        <v>1096.3066676610226</v>
      </c>
      <c r="Q44" s="29">
        <f t="shared" si="13"/>
        <v>1501.3622662362777</v>
      </c>
      <c r="R44" s="29">
        <f t="shared" si="14"/>
        <v>800.5318480335834</v>
      </c>
      <c r="S44" s="29">
        <f t="shared" si="15"/>
        <v>90.59121757044582</v>
      </c>
      <c r="T44" s="76">
        <f t="shared" si="16"/>
        <v>24.380273084089485</v>
      </c>
      <c r="U44" s="29">
        <f t="shared" si="17"/>
        <v>61.5363425635388</v>
      </c>
      <c r="V44" s="29">
        <f t="shared" si="4"/>
        <v>80.53034027480776</v>
      </c>
      <c r="W44" s="29">
        <f t="shared" si="18"/>
        <v>18.993997711268953</v>
      </c>
      <c r="X44" s="1">
        <f t="shared" si="5"/>
        <v>85</v>
      </c>
      <c r="Y44" s="29">
        <f t="shared" si="19"/>
        <v>69.4863425635388</v>
      </c>
      <c r="Z44" s="3">
        <f t="shared" si="20"/>
        <v>1.711841119054128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80.40998752603004</v>
      </c>
      <c r="AG44" s="29">
        <f t="shared" si="6"/>
        <v>64.87709784124219</v>
      </c>
    </row>
    <row r="45" spans="2:33" ht="12.75">
      <c r="B45" s="75">
        <f t="shared" si="25"/>
        <v>26.918003852647093</v>
      </c>
      <c r="C45" s="3">
        <f t="shared" si="7"/>
        <v>64.51960775583939</v>
      </c>
      <c r="D45" s="3">
        <f t="shared" si="8"/>
        <v>31.53760364441563</v>
      </c>
      <c r="E45" s="3">
        <f t="shared" si="9"/>
        <v>71.8150417990523</v>
      </c>
      <c r="H45" s="3">
        <f t="shared" si="0"/>
        <v>5.711842568930668</v>
      </c>
      <c r="I45" s="3">
        <f t="shared" si="1"/>
        <v>1.3753341753072332</v>
      </c>
      <c r="J45" s="3">
        <f t="shared" si="10"/>
        <v>5.875090605770818</v>
      </c>
      <c r="L45" s="28">
        <f t="shared" si="2"/>
        <v>0.0714265555181838</v>
      </c>
      <c r="M45" s="28"/>
      <c r="N45" s="3">
        <f t="shared" si="3"/>
        <v>112.00316103670093</v>
      </c>
      <c r="O45" s="3">
        <f t="shared" si="11"/>
        <v>19.064073824952697</v>
      </c>
      <c r="P45" s="29">
        <f t="shared" si="12"/>
        <v>1067.618265315866</v>
      </c>
      <c r="Q45" s="29">
        <f t="shared" si="13"/>
        <v>1453.7556432129861</v>
      </c>
      <c r="R45" s="29">
        <f t="shared" si="14"/>
        <v>784.0442551383226</v>
      </c>
      <c r="S45" s="29">
        <f t="shared" si="15"/>
        <v>92.31138897424</v>
      </c>
      <c r="T45" s="76">
        <f t="shared" si="16"/>
        <v>26.918003852647093</v>
      </c>
      <c r="U45" s="29">
        <f t="shared" si="17"/>
        <v>63.34689434131839</v>
      </c>
      <c r="V45" s="29">
        <f t="shared" si="4"/>
        <v>81.18191518002274</v>
      </c>
      <c r="W45" s="29">
        <f t="shared" si="18"/>
        <v>17.835020838704352</v>
      </c>
      <c r="X45" s="1">
        <f t="shared" si="5"/>
        <v>85</v>
      </c>
      <c r="Y45" s="29">
        <f t="shared" si="19"/>
        <v>71.29689434131839</v>
      </c>
      <c r="Z45" s="3">
        <f t="shared" si="20"/>
        <v>1.702101409325923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82.27009975927885</v>
      </c>
      <c r="AG45" s="29">
        <f t="shared" si="6"/>
        <v>67.5972957763881</v>
      </c>
    </row>
    <row r="46" spans="2:33" ht="12.75">
      <c r="B46" s="75">
        <f t="shared" si="25"/>
        <v>29.719885782738935</v>
      </c>
      <c r="C46" s="3">
        <f t="shared" si="7"/>
        <v>51.633871676883984</v>
      </c>
      <c r="D46" s="3">
        <f t="shared" si="8"/>
        <v>-36.06818575041684</v>
      </c>
      <c r="E46" s="3">
        <f t="shared" si="9"/>
        <v>62.98389260494697</v>
      </c>
      <c r="H46" s="3">
        <f t="shared" si="0"/>
        <v>5.714907962210533</v>
      </c>
      <c r="I46" s="3">
        <f t="shared" si="1"/>
        <v>1.5336957700031029</v>
      </c>
      <c r="J46" s="3">
        <f t="shared" si="10"/>
        <v>5.91712732087647</v>
      </c>
      <c r="L46" s="28">
        <f t="shared" si="2"/>
        <v>0.07234324332999623</v>
      </c>
      <c r="M46" s="28"/>
      <c r="N46" s="3">
        <f t="shared" si="3"/>
        <v>110.58392783839841</v>
      </c>
      <c r="O46" s="3">
        <f t="shared" si="11"/>
        <v>18.688786271041106</v>
      </c>
      <c r="P46" s="29">
        <f t="shared" si="12"/>
        <v>1033.3396961920303</v>
      </c>
      <c r="Q46" s="29">
        <f t="shared" si="13"/>
        <v>1397.082929138618</v>
      </c>
      <c r="R46" s="29">
        <f t="shared" si="14"/>
        <v>764.3003185105067</v>
      </c>
      <c r="S46" s="29">
        <f t="shared" si="15"/>
        <v>94.03156037803419</v>
      </c>
      <c r="T46" s="76">
        <f t="shared" si="16"/>
        <v>29.719885782738935</v>
      </c>
      <c r="U46" s="29">
        <f t="shared" si="17"/>
        <v>65.17783110936216</v>
      </c>
      <c r="V46" s="29">
        <f t="shared" si="4"/>
        <v>81.75551370710022</v>
      </c>
      <c r="W46" s="29">
        <f t="shared" si="18"/>
        <v>16.57768259773806</v>
      </c>
      <c r="X46" s="1">
        <f t="shared" si="5"/>
        <v>85</v>
      </c>
      <c r="Y46" s="29">
        <f t="shared" si="19"/>
        <v>73.12783110936216</v>
      </c>
      <c r="Z46" s="3">
        <f t="shared" si="20"/>
        <v>1.6900092659352743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84.16296343828618</v>
      </c>
      <c r="AG46" s="29">
        <f t="shared" si="6"/>
        <v>70.35024515729252</v>
      </c>
    </row>
    <row r="47" spans="2:33" ht="12.75">
      <c r="B47" s="75">
        <f t="shared" si="25"/>
        <v>32.81341424030548</v>
      </c>
      <c r="C47" s="3">
        <f t="shared" si="7"/>
        <v>19.26882514901884</v>
      </c>
      <c r="D47" s="3">
        <f t="shared" si="8"/>
        <v>-28.27243427563655</v>
      </c>
      <c r="E47" s="3">
        <f t="shared" si="9"/>
        <v>34.214297632622085</v>
      </c>
      <c r="H47" s="3">
        <f t="shared" si="0"/>
        <v>5.7189128641928795</v>
      </c>
      <c r="I47" s="3">
        <f t="shared" si="1"/>
        <v>1.7145473187179832</v>
      </c>
      <c r="J47" s="3">
        <f t="shared" si="10"/>
        <v>5.9703967084569705</v>
      </c>
      <c r="L47" s="28">
        <f t="shared" si="2"/>
        <v>0.0734837757288469</v>
      </c>
      <c r="M47" s="28"/>
      <c r="N47" s="3">
        <f t="shared" si="3"/>
        <v>108.86756866603832</v>
      </c>
      <c r="O47" s="3">
        <f t="shared" si="11"/>
        <v>18.234561953283468</v>
      </c>
      <c r="P47" s="29">
        <f t="shared" si="12"/>
        <v>992.5762127721089</v>
      </c>
      <c r="Q47" s="29">
        <f t="shared" si="13"/>
        <v>1329.996998512532</v>
      </c>
      <c r="R47" s="29">
        <f t="shared" si="14"/>
        <v>740.7592192034106</v>
      </c>
      <c r="S47" s="29">
        <f t="shared" si="15"/>
        <v>95.75173178182837</v>
      </c>
      <c r="T47" s="76">
        <f t="shared" si="16"/>
        <v>32.81341424030548</v>
      </c>
      <c r="U47" s="29">
        <f t="shared" si="17"/>
        <v>67.03387226638984</v>
      </c>
      <c r="V47" s="29">
        <f t="shared" si="4"/>
        <v>82.25609280310519</v>
      </c>
      <c r="W47" s="29">
        <f t="shared" si="18"/>
        <v>15.222220536715355</v>
      </c>
      <c r="X47" s="1">
        <f t="shared" si="5"/>
        <v>85</v>
      </c>
      <c r="Y47" s="29">
        <f t="shared" si="19"/>
        <v>74.98387226638984</v>
      </c>
      <c r="Z47" s="3">
        <f t="shared" si="20"/>
        <v>1.6749305763610585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86.09685009409434</v>
      </c>
      <c r="AG47" s="29">
        <f t="shared" si="6"/>
        <v>73.14421751499775</v>
      </c>
    </row>
    <row r="48" spans="2:33" ht="12.75">
      <c r="B48" s="75">
        <f t="shared" si="25"/>
        <v>36.22894657055622</v>
      </c>
      <c r="C48" s="3">
        <f t="shared" si="7"/>
        <v>11.419900720672228</v>
      </c>
      <c r="D48" s="3">
        <f t="shared" si="8"/>
        <v>-19.225656575966557</v>
      </c>
      <c r="E48" s="3">
        <f t="shared" si="9"/>
        <v>22.361574256903655</v>
      </c>
      <c r="H48" s="3">
        <f t="shared" si="0"/>
        <v>5.724230873205565</v>
      </c>
      <c r="I48" s="3">
        <f t="shared" si="1"/>
        <v>1.9228623988437794</v>
      </c>
      <c r="J48" s="3">
        <f t="shared" si="10"/>
        <v>6.038560995357007</v>
      </c>
      <c r="L48" s="28">
        <f t="shared" si="2"/>
        <v>0.07490870716224285</v>
      </c>
      <c r="M48" s="28"/>
      <c r="N48" s="3">
        <f t="shared" si="3"/>
        <v>106.79666360644838</v>
      </c>
      <c r="O48" s="3">
        <f t="shared" si="11"/>
        <v>17.685780385188348</v>
      </c>
      <c r="P48" s="29">
        <f t="shared" si="12"/>
        <v>944.3911692072415</v>
      </c>
      <c r="Q48" s="29">
        <f t="shared" si="13"/>
        <v>1251.1473113324516</v>
      </c>
      <c r="R48" s="29">
        <f t="shared" si="14"/>
        <v>712.8454598418059</v>
      </c>
      <c r="S48" s="29">
        <f t="shared" si="15"/>
        <v>97.47190318562254</v>
      </c>
      <c r="T48" s="76">
        <f t="shared" si="16"/>
        <v>36.22894657055622</v>
      </c>
      <c r="U48" s="29">
        <f t="shared" si="17"/>
        <v>68.92086044366897</v>
      </c>
      <c r="V48" s="29">
        <f t="shared" si="4"/>
        <v>82.6894311650281</v>
      </c>
      <c r="W48" s="29">
        <f t="shared" si="18"/>
        <v>13.768570721359126</v>
      </c>
      <c r="X48" s="1">
        <f t="shared" si="5"/>
        <v>85</v>
      </c>
      <c r="Y48" s="29">
        <f t="shared" si="19"/>
        <v>76.87086044366897</v>
      </c>
      <c r="Z48" s="3">
        <f t="shared" si="20"/>
        <v>1.6560236797622656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88.08244363688041</v>
      </c>
      <c r="AG48" s="29">
        <f t="shared" si="6"/>
        <v>75.98989675968092</v>
      </c>
    </row>
    <row r="49" spans="2:33" ht="12.75">
      <c r="B49" s="75">
        <f t="shared" si="25"/>
        <v>39.99999999999994</v>
      </c>
      <c r="C49" s="3">
        <f t="shared" si="7"/>
        <v>8.738226631921028</v>
      </c>
      <c r="D49" s="3">
        <f t="shared" si="8"/>
        <v>-14.024867324365786</v>
      </c>
      <c r="E49" s="3">
        <f t="shared" si="9"/>
        <v>16.5243307924066</v>
      </c>
      <c r="H49" s="3">
        <f t="shared" si="0"/>
        <v>5.731438210261494</v>
      </c>
      <c r="I49" s="3">
        <f t="shared" si="1"/>
        <v>2.165489445601245</v>
      </c>
      <c r="J49" s="3">
        <f t="shared" si="10"/>
        <v>6.1268857094820905</v>
      </c>
      <c r="L49" s="28">
        <f t="shared" si="2"/>
        <v>0.0766975151058775</v>
      </c>
      <c r="M49" s="28"/>
      <c r="N49" s="3">
        <f t="shared" si="3"/>
        <v>104.3058564408033</v>
      </c>
      <c r="O49" s="3">
        <f t="shared" si="11"/>
        <v>17.024286299216822</v>
      </c>
      <c r="P49" s="29">
        <f t="shared" si="12"/>
        <v>887.8663813666221</v>
      </c>
      <c r="Q49" s="29">
        <f t="shared" si="13"/>
        <v>1159.3052959908064</v>
      </c>
      <c r="R49" s="29">
        <f t="shared" si="14"/>
        <v>679.9819804905917</v>
      </c>
      <c r="S49" s="29">
        <f t="shared" si="15"/>
        <v>99.1920745894167</v>
      </c>
      <c r="T49" s="76">
        <f t="shared" si="16"/>
        <v>39.99999999999994</v>
      </c>
      <c r="U49" s="29">
        <f t="shared" si="17"/>
        <v>70.84601168581781</v>
      </c>
      <c r="V49" s="29">
        <f t="shared" si="4"/>
        <v>83.06179973983886</v>
      </c>
      <c r="W49" s="29">
        <f t="shared" si="18"/>
        <v>12.215788054021047</v>
      </c>
      <c r="X49" s="1">
        <f t="shared" si="5"/>
        <v>85</v>
      </c>
      <c r="Y49" s="29">
        <f t="shared" si="19"/>
        <v>78.79601168581782</v>
      </c>
      <c r="Z49" s="3">
        <f t="shared" si="20"/>
        <v>1.6321505695012068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90.13372131204082</v>
      </c>
      <c r="AG49" s="29">
        <f t="shared" si="6"/>
        <v>78.90126013673841</v>
      </c>
    </row>
    <row r="50" spans="2:33" ht="12.75">
      <c r="B50" s="75">
        <f t="shared" si="25"/>
        <v>44.163580546952424</v>
      </c>
      <c r="C50" s="3">
        <f t="shared" si="7"/>
        <v>7.542625680559471</v>
      </c>
      <c r="D50" s="3">
        <f t="shared" si="8"/>
        <v>-10.76381705058408</v>
      </c>
      <c r="E50" s="3">
        <f t="shared" si="9"/>
        <v>13.14347593505918</v>
      </c>
      <c r="H50" s="3">
        <f t="shared" si="0"/>
        <v>5.741462702962806</v>
      </c>
      <c r="I50" s="3">
        <f t="shared" si="1"/>
        <v>2.452219195199583</v>
      </c>
      <c r="J50" s="3">
        <f t="shared" si="10"/>
        <v>6.2432181565934615</v>
      </c>
      <c r="L50" s="28">
        <f t="shared" si="2"/>
        <v>0.07895520956015147</v>
      </c>
      <c r="M50" s="28"/>
      <c r="N50" s="3">
        <f t="shared" si="3"/>
        <v>101.32326979520278</v>
      </c>
      <c r="O50" s="3">
        <f t="shared" si="11"/>
        <v>16.229333535012756</v>
      </c>
      <c r="P50" s="29">
        <f t="shared" si="12"/>
        <v>822.2045701822148</v>
      </c>
      <c r="Q50" s="29">
        <f t="shared" si="13"/>
        <v>1053.5650679627586</v>
      </c>
      <c r="R50" s="29">
        <f t="shared" si="14"/>
        <v>641.6503126244658</v>
      </c>
      <c r="S50" s="29">
        <f t="shared" si="15"/>
        <v>100.91224599321089</v>
      </c>
      <c r="T50" s="76">
        <f t="shared" si="16"/>
        <v>44.163580546952424</v>
      </c>
      <c r="U50" s="29">
        <f t="shared" si="17"/>
        <v>72.81817302825564</v>
      </c>
      <c r="V50" s="29">
        <f t="shared" si="4"/>
        <v>83.37965475391009</v>
      </c>
      <c r="W50" s="29">
        <f t="shared" si="18"/>
        <v>10.561481725654446</v>
      </c>
      <c r="X50" s="1">
        <f t="shared" si="5"/>
        <v>85</v>
      </c>
      <c r="Y50" s="29">
        <f t="shared" si="19"/>
        <v>80.76817302825565</v>
      </c>
      <c r="Z50" s="3">
        <f t="shared" si="20"/>
        <v>1.6017380378481572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92.26925728705696</v>
      </c>
      <c r="AG50" s="29">
        <f t="shared" si="6"/>
        <v>81.89688181365165</v>
      </c>
    </row>
    <row r="51" spans="2:33" ht="12.75">
      <c r="B51" s="75">
        <f t="shared" si="25"/>
        <v>48.76054616817894</v>
      </c>
      <c r="C51" s="3">
        <f t="shared" si="7"/>
        <v>6.913702533162223</v>
      </c>
      <c r="D51" s="3">
        <f t="shared" si="8"/>
        <v>-8.52458352133124</v>
      </c>
      <c r="E51" s="3">
        <f t="shared" si="9"/>
        <v>10.975782747904855</v>
      </c>
      <c r="H51" s="3">
        <f t="shared" si="0"/>
        <v>5.755878535037398</v>
      </c>
      <c r="I51" s="3">
        <f t="shared" si="1"/>
        <v>2.7976894947569533</v>
      </c>
      <c r="J51" s="3">
        <f t="shared" si="10"/>
        <v>6.399781575895984</v>
      </c>
      <c r="L51" s="28">
        <f t="shared" si="2"/>
        <v>0.08182075314016249</v>
      </c>
      <c r="M51" s="28"/>
      <c r="N51" s="3">
        <f t="shared" si="3"/>
        <v>97.77470498585676</v>
      </c>
      <c r="O51" s="3">
        <f t="shared" si="11"/>
        <v>15.277819067155908</v>
      </c>
      <c r="P51" s="29">
        <f t="shared" si="12"/>
        <v>746.8921260592331</v>
      </c>
      <c r="Q51" s="29">
        <f t="shared" si="13"/>
        <v>933.6470217950106</v>
      </c>
      <c r="R51" s="29">
        <f t="shared" si="14"/>
        <v>597.4933084419577</v>
      </c>
      <c r="S51" s="29">
        <f t="shared" si="15"/>
        <v>102.63241739700507</v>
      </c>
      <c r="T51" s="76">
        <f t="shared" si="16"/>
        <v>48.76054616817894</v>
      </c>
      <c r="U51" s="29">
        <f t="shared" si="17"/>
        <v>74.84799807587942</v>
      </c>
      <c r="V51" s="29">
        <f t="shared" si="4"/>
        <v>83.6493769645161</v>
      </c>
      <c r="W51" s="29">
        <f t="shared" si="18"/>
        <v>8.801378888636677</v>
      </c>
      <c r="X51" s="1">
        <f t="shared" si="5"/>
        <v>85</v>
      </c>
      <c r="Y51" s="29">
        <f t="shared" si="19"/>
        <v>82.79799807587942</v>
      </c>
      <c r="Z51" s="3">
        <f t="shared" si="20"/>
        <v>1.562553328017289</v>
      </c>
      <c r="AB51" s="3">
        <f t="shared" si="21"/>
        <v>43.68725214521966</v>
      </c>
      <c r="AC51" s="3">
        <f t="shared" si="22"/>
        <v>6</v>
      </c>
      <c r="AD51" s="29">
        <f t="shared" si="23"/>
        <v>131.061756435659</v>
      </c>
      <c r="AE51" s="29">
        <f t="shared" si="24"/>
        <v>94.51421515588082</v>
      </c>
      <c r="AG51" s="29">
        <f t="shared" si="6"/>
        <v>85.0019253843726</v>
      </c>
    </row>
    <row r="52" spans="2:33" ht="12.75">
      <c r="B52" s="75">
        <f t="shared" si="25"/>
        <v>53.83600770529416</v>
      </c>
      <c r="C52" s="3">
        <f t="shared" si="7"/>
        <v>6.5446880313666185</v>
      </c>
      <c r="D52" s="3">
        <f t="shared" si="8"/>
        <v>-6.874971014230839</v>
      </c>
      <c r="E52" s="3">
        <f t="shared" si="9"/>
        <v>9.492005471681297</v>
      </c>
      <c r="H52" s="3">
        <f t="shared" si="0"/>
        <v>5.777535677951791</v>
      </c>
      <c r="I52" s="3">
        <f t="shared" si="1"/>
        <v>3.225010647061839</v>
      </c>
      <c r="J52" s="3">
        <f t="shared" si="10"/>
        <v>6.6166919365849335</v>
      </c>
      <c r="L52" s="28">
        <f t="shared" si="2"/>
        <v>0.08547601302342793</v>
      </c>
      <c r="M52" s="28"/>
      <c r="N52" s="3">
        <f t="shared" si="3"/>
        <v>93.59350906794515</v>
      </c>
      <c r="O52" s="3">
        <f t="shared" si="11"/>
        <v>14.14506069875326</v>
      </c>
      <c r="P52" s="29">
        <f t="shared" si="12"/>
        <v>661.9429333876989</v>
      </c>
      <c r="Q52" s="29">
        <f t="shared" si="13"/>
        <v>800.3309686856563</v>
      </c>
      <c r="R52" s="29">
        <f t="shared" si="14"/>
        <v>547.4840587282207</v>
      </c>
      <c r="S52" s="29">
        <f t="shared" si="15"/>
        <v>104.35258880079925</v>
      </c>
      <c r="T52" s="76">
        <f t="shared" si="16"/>
        <v>53.83600770529416</v>
      </c>
      <c r="U52" s="29">
        <f t="shared" si="17"/>
        <v>76.94778515581065</v>
      </c>
      <c r="V52" s="29">
        <f t="shared" si="4"/>
        <v>83.87706935657054</v>
      </c>
      <c r="W52" s="29">
        <f t="shared" si="18"/>
        <v>6.929284200759895</v>
      </c>
      <c r="X52" s="1">
        <f t="shared" si="5"/>
        <v>85</v>
      </c>
      <c r="Y52" s="29">
        <f t="shared" si="19"/>
        <v>84.89778515581065</v>
      </c>
      <c r="Z52" s="3">
        <f t="shared" si="20"/>
        <v>1.5113292406297656</v>
      </c>
      <c r="AB52" s="3">
        <f t="shared" si="21"/>
        <v>43.68725214521966</v>
      </c>
      <c r="AC52" s="3">
        <f t="shared" si="22"/>
        <v>6</v>
      </c>
      <c r="AD52" s="29">
        <f t="shared" si="23"/>
        <v>131.061756435659</v>
      </c>
      <c r="AE52" s="29">
        <f t="shared" si="24"/>
        <v>96.90351749996854</v>
      </c>
      <c r="AG52" s="29">
        <f t="shared" si="6"/>
        <v>88.2513134303574</v>
      </c>
    </row>
    <row r="53" spans="2:33" ht="12.75">
      <c r="B53" s="75">
        <f t="shared" si="25"/>
        <v>59.439771565477834</v>
      </c>
      <c r="C53" s="3">
        <f t="shared" si="7"/>
        <v>6.310985892604996</v>
      </c>
      <c r="D53" s="3">
        <f t="shared" si="8"/>
        <v>-5.591725124508121</v>
      </c>
      <c r="E53" s="3">
        <f t="shared" si="9"/>
        <v>8.431840416226734</v>
      </c>
      <c r="H53" s="3">
        <f t="shared" si="0"/>
        <v>5.812040361910858</v>
      </c>
      <c r="I53" s="3">
        <f t="shared" si="1"/>
        <v>3.7732465459888944</v>
      </c>
      <c r="J53" s="3">
        <f t="shared" si="10"/>
        <v>6.929444614490978</v>
      </c>
      <c r="L53" s="28">
        <f t="shared" si="2"/>
        <v>0.09014894205077977</v>
      </c>
      <c r="M53" s="28"/>
      <c r="N53" s="3">
        <f t="shared" si="3"/>
        <v>88.74202866955112</v>
      </c>
      <c r="O53" s="3">
        <f t="shared" si="11"/>
        <v>12.806513884817292</v>
      </c>
      <c r="P53" s="29">
        <f t="shared" si="12"/>
        <v>568.2380111617304</v>
      </c>
      <c r="Q53" s="29">
        <f t="shared" si="13"/>
        <v>656.0271915280724</v>
      </c>
      <c r="R53" s="29">
        <f t="shared" si="14"/>
        <v>492.19672827421454</v>
      </c>
      <c r="S53" s="29">
        <f t="shared" si="15"/>
        <v>106.07276020459344</v>
      </c>
      <c r="T53" s="76">
        <f t="shared" si="16"/>
        <v>59.439771565477834</v>
      </c>
      <c r="U53" s="29">
        <f t="shared" si="17"/>
        <v>79.1302841162486</v>
      </c>
      <c r="V53" s="29">
        <f t="shared" si="4"/>
        <v>84.06841543425867</v>
      </c>
      <c r="W53" s="29">
        <f t="shared" si="18"/>
        <v>4.938131318010065</v>
      </c>
      <c r="X53" s="1">
        <f t="shared" si="5"/>
        <v>85</v>
      </c>
      <c r="Y53" s="29">
        <f t="shared" si="19"/>
        <v>87.0802841162486</v>
      </c>
      <c r="Z53" s="3">
        <f t="shared" si="20"/>
        <v>1.4431170975936256</v>
      </c>
      <c r="AB53" s="3">
        <f t="shared" si="21"/>
        <v>43.68725214521966</v>
      </c>
      <c r="AC53" s="3">
        <f t="shared" si="22"/>
        <v>6</v>
      </c>
      <c r="AD53" s="29">
        <f t="shared" si="23"/>
        <v>131.061756435659</v>
      </c>
      <c r="AE53" s="29">
        <f t="shared" si="24"/>
        <v>99.48716671828542</v>
      </c>
      <c r="AG53" s="29">
        <f t="shared" si="6"/>
        <v>91.69504835057137</v>
      </c>
    </row>
    <row r="54" spans="2:33" ht="12.75">
      <c r="B54" s="75">
        <f t="shared" si="25"/>
        <v>65.62682848061091</v>
      </c>
      <c r="C54" s="3">
        <f t="shared" si="7"/>
        <v>6.1544972280939465</v>
      </c>
      <c r="D54" s="3">
        <f t="shared" si="8"/>
        <v>-4.5491441978865295</v>
      </c>
      <c r="E54" s="3">
        <f t="shared" si="9"/>
        <v>7.653270481551057</v>
      </c>
      <c r="H54" s="3">
        <f t="shared" si="0"/>
        <v>5.871707202346672</v>
      </c>
      <c r="I54" s="3">
        <f t="shared" si="1"/>
        <v>4.514558789798938</v>
      </c>
      <c r="J54" s="3">
        <f t="shared" si="10"/>
        <v>7.406631254264021</v>
      </c>
      <c r="L54" s="28">
        <f t="shared" si="2"/>
        <v>0.09608799677685648</v>
      </c>
      <c r="M54" s="28"/>
      <c r="N54" s="3">
        <f t="shared" si="3"/>
        <v>83.25701719620885</v>
      </c>
      <c r="O54" s="3">
        <f t="shared" si="11"/>
        <v>11.240875147966563</v>
      </c>
      <c r="P54" s="29">
        <f t="shared" si="12"/>
        <v>467.9408677473444</v>
      </c>
      <c r="Q54" s="29">
        <f t="shared" si="13"/>
        <v>505.42909636868916</v>
      </c>
      <c r="R54" s="29">
        <f t="shared" si="14"/>
        <v>433.23318202561353</v>
      </c>
      <c r="S54" s="29">
        <f t="shared" si="15"/>
        <v>107.79293160838759</v>
      </c>
      <c r="T54" s="76">
        <f t="shared" si="16"/>
        <v>65.62682848061091</v>
      </c>
      <c r="U54" s="29">
        <f t="shared" si="17"/>
        <v>81.40462562002705</v>
      </c>
      <c r="V54" s="29">
        <f t="shared" si="4"/>
        <v>84.22859300885098</v>
      </c>
      <c r="W54" s="29">
        <f t="shared" si="18"/>
        <v>2.823967388823931</v>
      </c>
      <c r="X54" s="1">
        <f t="shared" si="5"/>
        <v>85</v>
      </c>
      <c r="Y54" s="29">
        <f t="shared" si="19"/>
        <v>89.35462562002705</v>
      </c>
      <c r="Z54" s="3">
        <f t="shared" si="20"/>
        <v>1.3501414687335713</v>
      </c>
      <c r="AB54" s="3">
        <f t="shared" si="21"/>
        <v>43.68725214521966</v>
      </c>
      <c r="AC54" s="3">
        <f t="shared" si="22"/>
        <v>5.898397077628074</v>
      </c>
      <c r="AD54" s="29">
        <f t="shared" si="23"/>
        <v>128.84238019148222</v>
      </c>
      <c r="AE54" s="29">
        <f t="shared" si="24"/>
        <v>102.19160923993692</v>
      </c>
      <c r="AG54" s="29">
        <f t="shared" si="6"/>
        <v>95.25957657411996</v>
      </c>
    </row>
    <row r="55" spans="2:33" ht="12.75">
      <c r="B55" s="75">
        <f t="shared" si="25"/>
        <v>72.4578931411124</v>
      </c>
      <c r="C55" s="3">
        <f t="shared" si="7"/>
        <v>6.045226755040981</v>
      </c>
      <c r="D55" s="3">
        <f t="shared" si="8"/>
        <v>-3.6712037896673704</v>
      </c>
      <c r="E55" s="3">
        <f t="shared" si="9"/>
        <v>7.072658890766002</v>
      </c>
      <c r="H55" s="3">
        <f t="shared" si="0"/>
        <v>5.988119205063859</v>
      </c>
      <c r="I55" s="3">
        <f t="shared" si="1"/>
        <v>5.599494228196983</v>
      </c>
      <c r="J55" s="3">
        <f t="shared" si="10"/>
        <v>8.198286846998338</v>
      </c>
      <c r="L55" s="28">
        <f t="shared" si="2"/>
        <v>0.10343324664933409</v>
      </c>
      <c r="M55" s="28"/>
      <c r="N55" s="3">
        <f t="shared" si="3"/>
        <v>77.34457013731866</v>
      </c>
      <c r="O55" s="3">
        <f t="shared" si="11"/>
        <v>9.434235661763536</v>
      </c>
      <c r="P55" s="29">
        <f t="shared" si="12"/>
        <v>364.84345091663135</v>
      </c>
      <c r="Q55" s="29">
        <f t="shared" si="13"/>
        <v>356.01921008676345</v>
      </c>
      <c r="R55" s="29">
        <f t="shared" si="14"/>
        <v>373.8864081079128</v>
      </c>
      <c r="S55" s="29">
        <f t="shared" si="15"/>
        <v>109.51310301218177</v>
      </c>
      <c r="T55" s="76">
        <f t="shared" si="16"/>
        <v>72.4578931411124</v>
      </c>
      <c r="U55" s="29">
        <f t="shared" si="17"/>
        <v>83.76461737387123</v>
      </c>
      <c r="V55" s="29">
        <f t="shared" si="4"/>
        <v>84.36223424480164</v>
      </c>
      <c r="W55" s="29">
        <f t="shared" si="18"/>
        <v>0.597616870930409</v>
      </c>
      <c r="X55" s="1">
        <f t="shared" si="5"/>
        <v>85</v>
      </c>
      <c r="Y55" s="29">
        <f t="shared" si="19"/>
        <v>91.71461737387123</v>
      </c>
      <c r="Z55" s="3">
        <f t="shared" si="20"/>
        <v>1.2197670301889143</v>
      </c>
      <c r="AB55" s="3">
        <f t="shared" si="21"/>
        <v>43.68725214521966</v>
      </c>
      <c r="AC55" s="3">
        <f t="shared" si="22"/>
        <v>5.328826980628886</v>
      </c>
      <c r="AD55" s="29">
        <f t="shared" si="23"/>
        <v>116.40090397049185</v>
      </c>
      <c r="AE55" s="29">
        <f t="shared" si="24"/>
        <v>104.55160099378111</v>
      </c>
      <c r="AG55" s="29">
        <f t="shared" si="6"/>
        <v>98.47965402986124</v>
      </c>
    </row>
    <row r="56" spans="2:33" ht="12.75">
      <c r="B56" s="75">
        <f t="shared" si="25"/>
        <v>79.99999999999984</v>
      </c>
      <c r="C56" s="3">
        <f t="shared" si="7"/>
        <v>5.966429191387367</v>
      </c>
      <c r="D56" s="3">
        <f t="shared" si="8"/>
        <v>-2.9090908636439297</v>
      </c>
      <c r="E56" s="3">
        <f t="shared" si="9"/>
        <v>6.637852585646648</v>
      </c>
      <c r="H56" s="3">
        <f t="shared" si="0"/>
        <v>6.263851102220682</v>
      </c>
      <c r="I56" s="3">
        <f t="shared" si="1"/>
        <v>7.403903308442476</v>
      </c>
      <c r="J56" s="3">
        <f t="shared" si="10"/>
        <v>9.698124294499257</v>
      </c>
      <c r="L56" s="28">
        <f t="shared" si="2"/>
        <v>0.11177506197308043</v>
      </c>
      <c r="M56" s="28"/>
      <c r="N56" s="3">
        <f t="shared" si="3"/>
        <v>71.57231549490615</v>
      </c>
      <c r="O56" s="3">
        <f t="shared" si="11"/>
        <v>7.380016312587551</v>
      </c>
      <c r="P56" s="29">
        <f t="shared" si="12"/>
        <v>264.10242794103505</v>
      </c>
      <c r="Q56" s="29">
        <f t="shared" si="13"/>
        <v>217.8585630962334</v>
      </c>
      <c r="R56" s="29">
        <f t="shared" si="14"/>
        <v>320.16227158139895</v>
      </c>
      <c r="S56" s="29">
        <f t="shared" si="15"/>
        <v>111.23327441597596</v>
      </c>
      <c r="T56" s="76">
        <f t="shared" si="16"/>
        <v>79.99999999999984</v>
      </c>
      <c r="U56" s="29">
        <f t="shared" si="17"/>
        <v>86.15848402637788</v>
      </c>
      <c r="V56" s="29">
        <f t="shared" si="4"/>
        <v>84.47342122555301</v>
      </c>
      <c r="W56" s="29">
        <f t="shared" si="18"/>
        <v>-1.6850628008248663</v>
      </c>
      <c r="X56" s="1">
        <f t="shared" si="5"/>
        <v>85</v>
      </c>
      <c r="Y56" s="29">
        <f t="shared" si="19"/>
        <v>94.10848402637788</v>
      </c>
      <c r="Z56" s="3">
        <f t="shared" si="20"/>
        <v>1.0311272258772726</v>
      </c>
      <c r="AB56" s="3">
        <f t="shared" si="21"/>
        <v>43.68725214521966</v>
      </c>
      <c r="AC56" s="3">
        <f t="shared" si="22"/>
        <v>4.504711511070127</v>
      </c>
      <c r="AD56" s="29">
        <f t="shared" si="23"/>
        <v>98.39923381279705</v>
      </c>
      <c r="AE56" s="29">
        <f t="shared" si="24"/>
        <v>106.94546764628777</v>
      </c>
      <c r="AG56" s="29">
        <f t="shared" si="6"/>
        <v>101.73360638426499</v>
      </c>
    </row>
    <row r="57" spans="2:33" ht="12.75">
      <c r="B57" s="75">
        <f t="shared" si="25"/>
        <v>88.3271610939048</v>
      </c>
      <c r="C57" s="3">
        <f t="shared" si="7"/>
        <v>5.9081585509298185</v>
      </c>
      <c r="D57" s="3">
        <f t="shared" si="8"/>
        <v>-2.2298032129320235</v>
      </c>
      <c r="E57" s="3">
        <f t="shared" si="9"/>
        <v>6.314931498545895</v>
      </c>
      <c r="H57" s="3">
        <f t="shared" si="0"/>
        <v>7.203130175415</v>
      </c>
      <c r="I57" s="3">
        <f t="shared" si="1"/>
        <v>11.190617970844794</v>
      </c>
      <c r="J57" s="3">
        <f t="shared" si="10"/>
        <v>13.308456518070328</v>
      </c>
      <c r="L57" s="28">
        <f t="shared" si="2"/>
        <v>0.11902619537530178</v>
      </c>
      <c r="M57" s="28"/>
      <c r="N57" s="3">
        <f t="shared" si="3"/>
        <v>67.21209541122592</v>
      </c>
      <c r="O57" s="3">
        <f t="shared" si="11"/>
        <v>5.050329865072242</v>
      </c>
      <c r="P57" s="29">
        <f t="shared" si="12"/>
        <v>169.7216263746996</v>
      </c>
      <c r="Q57" s="29">
        <f t="shared" si="13"/>
        <v>102.02332698416244</v>
      </c>
      <c r="R57" s="29">
        <f t="shared" si="14"/>
        <v>282.3416105979835</v>
      </c>
      <c r="S57" s="29">
        <f t="shared" si="15"/>
        <v>112.95344581977011</v>
      </c>
      <c r="T57" s="76">
        <f t="shared" si="16"/>
        <v>88.3271610939048</v>
      </c>
      <c r="U57" s="29">
        <f t="shared" si="17"/>
        <v>88.4246080789346</v>
      </c>
      <c r="V57" s="29">
        <f t="shared" si="4"/>
        <v>84.5657066469345</v>
      </c>
      <c r="W57" s="29">
        <f t="shared" si="18"/>
        <v>-3.8589014320000956</v>
      </c>
      <c r="X57" s="1">
        <f t="shared" si="5"/>
        <v>85</v>
      </c>
      <c r="Y57" s="29">
        <f t="shared" si="19"/>
        <v>96.3746080789346</v>
      </c>
      <c r="Z57" s="3">
        <f t="shared" si="20"/>
        <v>0.7514019365372626</v>
      </c>
      <c r="AB57" s="3">
        <f t="shared" si="21"/>
        <v>43.68725214521966</v>
      </c>
      <c r="AC57" s="3">
        <f t="shared" si="22"/>
        <v>3.2826685863909737</v>
      </c>
      <c r="AD57" s="29">
        <f t="shared" si="23"/>
        <v>71.70538512142713</v>
      </c>
      <c r="AE57" s="29">
        <f t="shared" si="24"/>
        <v>109.21159169884446</v>
      </c>
      <c r="AG57" s="29">
        <f t="shared" si="6"/>
        <v>104.85981613871876</v>
      </c>
    </row>
    <row r="58" spans="2:33" ht="12.75">
      <c r="B58" s="75">
        <f t="shared" si="25"/>
        <v>97.52109233635782</v>
      </c>
      <c r="C58" s="3">
        <f t="shared" si="7"/>
        <v>5.864202154183337</v>
      </c>
      <c r="D58" s="3">
        <f t="shared" si="8"/>
        <v>-1.6099686673258924</v>
      </c>
      <c r="E58" s="3">
        <f t="shared" si="9"/>
        <v>6.081189523020936</v>
      </c>
      <c r="H58" s="3">
        <f t="shared" si="0"/>
        <v>15.459995880119955</v>
      </c>
      <c r="I58" s="3">
        <f t="shared" si="1"/>
        <v>24.29916961143537</v>
      </c>
      <c r="J58" s="3">
        <f t="shared" si="10"/>
        <v>28.800366602156824</v>
      </c>
      <c r="L58" s="28">
        <f t="shared" si="2"/>
        <v>0.12009145342685319</v>
      </c>
      <c r="M58" s="28"/>
      <c r="N58" s="3">
        <f t="shared" si="3"/>
        <v>66.61589789878545</v>
      </c>
      <c r="O58" s="3">
        <f t="shared" si="11"/>
        <v>2.3130225673515095</v>
      </c>
      <c r="P58" s="29">
        <f t="shared" si="12"/>
        <v>77.04203759213738</v>
      </c>
      <c r="Q58" s="29">
        <f t="shared" si="13"/>
        <v>21.400293588309474</v>
      </c>
      <c r="R58" s="29">
        <f t="shared" si="14"/>
        <v>277.354865803838</v>
      </c>
      <c r="S58" s="29">
        <f t="shared" si="15"/>
        <v>114.67361722356429</v>
      </c>
      <c r="T58" s="76">
        <f t="shared" si="16"/>
        <v>97.52109233635782</v>
      </c>
      <c r="U58" s="29">
        <f t="shared" si="17"/>
        <v>90.22217046687896</v>
      </c>
      <c r="V58" s="29">
        <f t="shared" si="4"/>
        <v>84.64215064732454</v>
      </c>
      <c r="W58" s="29">
        <f t="shared" si="18"/>
        <v>-5.580019819554423</v>
      </c>
      <c r="X58" s="1">
        <f t="shared" si="5"/>
        <v>85</v>
      </c>
      <c r="Y58" s="29">
        <f t="shared" si="19"/>
        <v>98.17217046687897</v>
      </c>
      <c r="Z58" s="3">
        <f t="shared" si="20"/>
        <v>0.34721780240294275</v>
      </c>
      <c r="AB58" s="3">
        <f t="shared" si="21"/>
        <v>43.68725214521966</v>
      </c>
      <c r="AC58" s="3">
        <f t="shared" si="22"/>
        <v>1.5168991682886417</v>
      </c>
      <c r="AD58" s="29">
        <f t="shared" si="23"/>
        <v>33.13457822194994</v>
      </c>
      <c r="AE58" s="29">
        <f t="shared" si="24"/>
        <v>111.00915408678884</v>
      </c>
      <c r="AG58" s="29">
        <f t="shared" si="6"/>
        <v>107.51746422856023</v>
      </c>
    </row>
    <row r="59" spans="2:33" ht="12.75">
      <c r="B59" s="75">
        <f t="shared" si="25"/>
        <v>107.67201541058824</v>
      </c>
      <c r="C59" s="3">
        <f t="shared" si="7"/>
        <v>5.83051392987805</v>
      </c>
      <c r="D59" s="3">
        <f t="shared" si="8"/>
        <v>-1.0323023007852976</v>
      </c>
      <c r="E59" s="3">
        <f t="shared" si="9"/>
        <v>5.921194197685852</v>
      </c>
      <c r="H59" s="3">
        <f t="shared" si="0"/>
        <v>21.5948317361904</v>
      </c>
      <c r="I59" s="3">
        <f t="shared" si="1"/>
        <v>-24.72840917869355</v>
      </c>
      <c r="J59" s="3">
        <f t="shared" si="10"/>
        <v>32.83033624901322</v>
      </c>
      <c r="L59" s="28">
        <f t="shared" si="2"/>
        <v>0.10970218729822317</v>
      </c>
      <c r="M59" s="28"/>
      <c r="N59" s="3">
        <f t="shared" si="3"/>
        <v>72.92470822165252</v>
      </c>
      <c r="O59" s="3">
        <f t="shared" si="11"/>
        <v>2.2212598636983016</v>
      </c>
      <c r="P59" s="29">
        <f t="shared" si="12"/>
        <v>80.99236372233315</v>
      </c>
      <c r="Q59" s="29">
        <f t="shared" si="13"/>
        <v>19.735981528307992</v>
      </c>
      <c r="R59" s="29">
        <f t="shared" si="14"/>
        <v>332.3758168258222</v>
      </c>
      <c r="S59" s="29">
        <f t="shared" si="15"/>
        <v>116.39378862735848</v>
      </c>
      <c r="T59" s="76">
        <f t="shared" si="16"/>
        <v>107.67201541058824</v>
      </c>
      <c r="U59" s="29">
        <f t="shared" si="17"/>
        <v>91.15640558803631</v>
      </c>
      <c r="V59" s="29">
        <f t="shared" si="4"/>
        <v>84.70536661323098</v>
      </c>
      <c r="W59" s="29">
        <f t="shared" si="18"/>
        <v>-6.4510389748053285</v>
      </c>
      <c r="X59" s="1">
        <f t="shared" si="5"/>
        <v>85</v>
      </c>
      <c r="Y59" s="29">
        <f t="shared" si="19"/>
        <v>99.10640558803631</v>
      </c>
      <c r="Z59" s="3">
        <f t="shared" si="20"/>
        <v>0.30459633200682096</v>
      </c>
      <c r="AB59" s="3">
        <f t="shared" si="21"/>
        <v>43.68725214521966</v>
      </c>
      <c r="AC59" s="3">
        <f t="shared" si="22"/>
        <v>1.330697675889103</v>
      </c>
      <c r="AD59" s="29">
        <f t="shared" si="23"/>
        <v>29.067262447812514</v>
      </c>
      <c r="AE59" s="29">
        <f t="shared" si="24"/>
        <v>111.94338920794617</v>
      </c>
      <c r="AG59" s="29">
        <f t="shared" si="6"/>
        <v>109.31178505161465</v>
      </c>
    </row>
    <row r="60" spans="2:33" ht="12.75">
      <c r="B60" s="75">
        <f t="shared" si="25"/>
        <v>118.8795431309556</v>
      </c>
      <c r="C60" s="3">
        <f t="shared" si="7"/>
        <v>5.8043647915716585</v>
      </c>
      <c r="D60" s="3">
        <f t="shared" si="8"/>
        <v>-0.4834769661946283</v>
      </c>
      <c r="E60" s="3">
        <f t="shared" si="9"/>
        <v>5.824465693132501</v>
      </c>
      <c r="H60" s="3">
        <f t="shared" si="0"/>
        <v>7.534573857723583</v>
      </c>
      <c r="I60" s="3">
        <f t="shared" si="1"/>
        <v>-8.117702113838593</v>
      </c>
      <c r="J60" s="3">
        <f t="shared" si="10"/>
        <v>11.075508603513935</v>
      </c>
      <c r="L60" s="28">
        <f t="shared" si="2"/>
        <v>0.09032856556796164</v>
      </c>
      <c r="M60" s="28"/>
      <c r="N60" s="3">
        <f t="shared" si="3"/>
        <v>88.56556007170224</v>
      </c>
      <c r="O60" s="3">
        <f t="shared" si="11"/>
        <v>7.996523071058152</v>
      </c>
      <c r="P60" s="29">
        <f t="shared" si="12"/>
        <v>354.1082722072768</v>
      </c>
      <c r="Q60" s="29">
        <f t="shared" si="13"/>
        <v>255.7775249038612</v>
      </c>
      <c r="R60" s="29">
        <f t="shared" si="14"/>
        <v>490.2411519258936</v>
      </c>
      <c r="S60" s="29">
        <f t="shared" si="15"/>
        <v>118.11396003115266</v>
      </c>
      <c r="T60" s="76">
        <f t="shared" si="16"/>
        <v>118.8795431309556</v>
      </c>
      <c r="U60" s="29">
        <f t="shared" si="17"/>
        <v>91.18877352733703</v>
      </c>
      <c r="V60" s="29">
        <f t="shared" si="4"/>
        <v>84.75757064107296</v>
      </c>
      <c r="W60" s="29">
        <f t="shared" si="18"/>
        <v>-6.431202886264074</v>
      </c>
      <c r="X60" s="1">
        <f t="shared" si="5"/>
        <v>85</v>
      </c>
      <c r="Y60" s="29">
        <f t="shared" si="19"/>
        <v>99.13877352733704</v>
      </c>
      <c r="Z60" s="3">
        <f t="shared" si="20"/>
        <v>0.9028930731747428</v>
      </c>
      <c r="AB60" s="3">
        <f t="shared" si="21"/>
        <v>43.68725214521966</v>
      </c>
      <c r="AC60" s="3">
        <f t="shared" si="22"/>
        <v>3.944491734795725</v>
      </c>
      <c r="AD60" s="29">
        <f t="shared" si="23"/>
        <v>86.16200250137787</v>
      </c>
      <c r="AE60" s="29">
        <f t="shared" si="24"/>
        <v>111.97575714724691</v>
      </c>
      <c r="AG60" s="29">
        <f t="shared" si="6"/>
        <v>110.20423869281248</v>
      </c>
    </row>
    <row r="61" spans="2:33" ht="12.75">
      <c r="B61" s="75">
        <f t="shared" si="25"/>
        <v>131.25365696122176</v>
      </c>
      <c r="C61" s="3">
        <f t="shared" si="7"/>
        <v>5.783858364121225</v>
      </c>
      <c r="D61" s="3">
        <f t="shared" si="8"/>
        <v>0.04721066639298144</v>
      </c>
      <c r="E61" s="3">
        <f t="shared" si="9"/>
        <v>5.784051039127881</v>
      </c>
      <c r="H61" s="3">
        <f t="shared" si="0"/>
        <v>6.337776007563191</v>
      </c>
      <c r="I61" s="3">
        <f t="shared" si="1"/>
        <v>-3.6567442444684453</v>
      </c>
      <c r="J61" s="3">
        <f t="shared" si="10"/>
        <v>7.317047436739543</v>
      </c>
      <c r="L61" s="28">
        <f t="shared" si="2"/>
        <v>0.06994543887809934</v>
      </c>
      <c r="M61" s="28"/>
      <c r="N61" s="3">
        <f t="shared" si="3"/>
        <v>114.37486315501388</v>
      </c>
      <c r="O61" s="3">
        <f t="shared" si="11"/>
        <v>15.631286272756354</v>
      </c>
      <c r="P61" s="29">
        <f t="shared" si="12"/>
        <v>893.9131141916774</v>
      </c>
      <c r="Q61" s="29">
        <f t="shared" si="13"/>
        <v>977.3484421634449</v>
      </c>
      <c r="R61" s="29">
        <f t="shared" si="14"/>
        <v>817.6005826080095</v>
      </c>
      <c r="S61" s="29">
        <f t="shared" si="15"/>
        <v>119.83413143494684</v>
      </c>
      <c r="T61" s="76">
        <f t="shared" si="16"/>
        <v>131.25365696122176</v>
      </c>
      <c r="U61" s="29">
        <f t="shared" si="17"/>
        <v>90.68763064936627</v>
      </c>
      <c r="V61" s="29">
        <f t="shared" si="4"/>
        <v>84.80063096178102</v>
      </c>
      <c r="W61" s="29">
        <f t="shared" si="18"/>
        <v>-5.886999687585245</v>
      </c>
      <c r="X61" s="1">
        <f t="shared" si="5"/>
        <v>85</v>
      </c>
      <c r="Y61" s="29">
        <f t="shared" si="19"/>
        <v>98.63763064936627</v>
      </c>
      <c r="Z61" s="3">
        <f t="shared" si="20"/>
        <v>1.3666714732214411</v>
      </c>
      <c r="AB61" s="3">
        <f t="shared" si="21"/>
        <v>43.68725214521966</v>
      </c>
      <c r="AC61" s="3">
        <f t="shared" si="22"/>
        <v>5.970612125030391</v>
      </c>
      <c r="AD61" s="29">
        <f t="shared" si="23"/>
        <v>130.41981868375424</v>
      </c>
      <c r="AE61" s="29">
        <f t="shared" si="24"/>
        <v>111.47461426927616</v>
      </c>
      <c r="AG61" s="29">
        <f t="shared" si="6"/>
        <v>110.56318151673882</v>
      </c>
    </row>
    <row r="62" spans="2:33" ht="12.75">
      <c r="B62" s="75">
        <f t="shared" si="25"/>
        <v>144.91578628222473</v>
      </c>
      <c r="C62" s="3">
        <f t="shared" si="7"/>
        <v>5.767642998010593</v>
      </c>
      <c r="D62" s="3">
        <f t="shared" si="8"/>
        <v>0.5687072285307511</v>
      </c>
      <c r="E62" s="3">
        <f t="shared" si="9"/>
        <v>5.795613312177042</v>
      </c>
      <c r="H62" s="3">
        <f t="shared" si="0"/>
        <v>6.015283277183223</v>
      </c>
      <c r="I62" s="3">
        <f t="shared" si="1"/>
        <v>-1.5575248797935766</v>
      </c>
      <c r="J62" s="3">
        <f t="shared" si="10"/>
        <v>6.213655659588495</v>
      </c>
      <c r="L62" s="28">
        <f t="shared" si="2"/>
        <v>0.05312791146068144</v>
      </c>
      <c r="M62" s="28"/>
      <c r="N62" s="3">
        <f t="shared" si="3"/>
        <v>150.57998291388864</v>
      </c>
      <c r="O62" s="3">
        <f t="shared" si="11"/>
        <v>24.23371862931023</v>
      </c>
      <c r="P62" s="29">
        <f t="shared" si="12"/>
        <v>1824.5564685707595</v>
      </c>
      <c r="Q62" s="29">
        <f t="shared" si="13"/>
        <v>2349.0924744183103</v>
      </c>
      <c r="R62" s="29">
        <f t="shared" si="14"/>
        <v>1417.1457033966872</v>
      </c>
      <c r="S62" s="29">
        <f t="shared" si="15"/>
        <v>121.55430283874102</v>
      </c>
      <c r="T62" s="76">
        <f t="shared" si="16"/>
        <v>144.91578628222473</v>
      </c>
      <c r="U62" s="29">
        <f t="shared" si="17"/>
        <v>90.01906893181786</v>
      </c>
      <c r="V62" s="29">
        <f t="shared" si="4"/>
        <v>84.83611495114235</v>
      </c>
      <c r="W62" s="29">
        <f t="shared" si="18"/>
        <v>-5.1829539806755065</v>
      </c>
      <c r="X62" s="1">
        <f t="shared" si="5"/>
        <v>85</v>
      </c>
      <c r="Y62" s="29">
        <f t="shared" si="19"/>
        <v>97.96906893181786</v>
      </c>
      <c r="Z62" s="3">
        <f t="shared" si="20"/>
        <v>1.6093585721263253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109.42892662410526</v>
      </c>
      <c r="AG62" s="29">
        <f t="shared" si="6"/>
        <v>109.377579573465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2006-07-27T16:13:50Z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